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Kj IP\LKJIP YES\"/>
    </mc:Choice>
  </mc:AlternateContent>
  <bookViews>
    <workbookView xWindow="240" yWindow="195" windowWidth="12510" windowHeight="7875"/>
  </bookViews>
  <sheets>
    <sheet name="REALISASI PROGRAM KERJA" sheetId="3" r:id="rId1"/>
    <sheet name="Desember 2017" sheetId="1" r:id="rId2"/>
  </sheets>
  <definedNames>
    <definedName name="_xlnm.Print_Area" localSheetId="0">'REALISASI PROGRAM KERJA'!$A$1:$K$73</definedName>
    <definedName name="_xlnm.Print_Titles" localSheetId="0">'REALISASI PROGRAM KERJA'!$6:$9</definedName>
  </definedNames>
  <calcPr calcId="152511"/>
</workbook>
</file>

<file path=xl/calcChain.xml><?xml version="1.0" encoding="utf-8"?>
<calcChain xmlns="http://schemas.openxmlformats.org/spreadsheetml/2006/main">
  <c r="E406" i="1" l="1"/>
  <c r="E14" i="1"/>
  <c r="E518" i="1"/>
  <c r="E511" i="1"/>
  <c r="E527" i="1"/>
  <c r="E549" i="1"/>
  <c r="E548" i="1"/>
  <c r="E149" i="1"/>
  <c r="E142" i="1"/>
  <c r="E341" i="1"/>
  <c r="E322" i="1"/>
  <c r="E84" i="1"/>
  <c r="E48" i="1"/>
  <c r="E44" i="1" s="1"/>
  <c r="E99" i="1"/>
  <c r="E100" i="1"/>
  <c r="E137" i="1"/>
  <c r="E62" i="1"/>
  <c r="E72" i="1"/>
  <c r="E315" i="1"/>
  <c r="E313" i="1"/>
  <c r="E305" i="1"/>
  <c r="E472" i="1"/>
  <c r="E468" i="1"/>
  <c r="E268" i="1"/>
  <c r="E262" i="1"/>
  <c r="E370" i="1" l="1"/>
  <c r="E442" i="1"/>
  <c r="E431" i="1"/>
  <c r="E164" i="1"/>
  <c r="E393" i="1"/>
  <c r="E237" i="1" l="1"/>
  <c r="E418" i="1"/>
  <c r="E412" i="1"/>
  <c r="E98" i="1"/>
  <c r="E90" i="1"/>
  <c r="E67" i="1"/>
  <c r="E58" i="1"/>
  <c r="E38" i="1"/>
  <c r="F520" i="1" l="1"/>
  <c r="F522" i="1"/>
  <c r="F157" i="1"/>
  <c r="F155" i="1"/>
  <c r="F205" i="1"/>
  <c r="F202" i="1"/>
  <c r="F198" i="1"/>
  <c r="F195" i="1"/>
  <c r="F564" i="1"/>
  <c r="F581" i="1"/>
  <c r="F580" i="1" s="1"/>
  <c r="F578" i="1"/>
  <c r="F576" i="1"/>
  <c r="F574" i="1"/>
  <c r="F572" i="1"/>
  <c r="F571" i="1" s="1"/>
  <c r="F569" i="1"/>
  <c r="F568" i="1" s="1"/>
  <c r="G225" i="1"/>
  <c r="E572" i="1"/>
  <c r="E581" i="1"/>
  <c r="E580" i="1" s="1"/>
  <c r="E569" i="1"/>
  <c r="E568" i="1" s="1"/>
  <c r="F567" i="1" l="1"/>
  <c r="F566" i="1" s="1"/>
  <c r="F165" i="1"/>
  <c r="E37" i="1" l="1"/>
  <c r="G582" i="1"/>
  <c r="I582" i="1" s="1"/>
  <c r="G581" i="1"/>
  <c r="G579" i="1"/>
  <c r="H579" i="1" s="1"/>
  <c r="G577" i="1"/>
  <c r="H577" i="1" s="1"/>
  <c r="G575" i="1"/>
  <c r="H575" i="1" s="1"/>
  <c r="G580" i="1"/>
  <c r="E578" i="1"/>
  <c r="G578" i="1" s="1"/>
  <c r="E576" i="1"/>
  <c r="G576" i="1" s="1"/>
  <c r="E574" i="1"/>
  <c r="G574" i="1" s="1"/>
  <c r="H574" i="1" s="1"/>
  <c r="D581" i="1"/>
  <c r="D580" i="1" s="1"/>
  <c r="D578" i="1"/>
  <c r="D576" i="1"/>
  <c r="D574" i="1"/>
  <c r="D572" i="1"/>
  <c r="D569" i="1"/>
  <c r="D568" i="1" s="1"/>
  <c r="C572" i="1"/>
  <c r="C574" i="1"/>
  <c r="C576" i="1"/>
  <c r="C578" i="1"/>
  <c r="C581" i="1"/>
  <c r="C580" i="1" s="1"/>
  <c r="G573" i="1"/>
  <c r="H573" i="1" s="1"/>
  <c r="G572" i="1"/>
  <c r="I572" i="1" s="1"/>
  <c r="G570" i="1"/>
  <c r="I570" i="1" s="1"/>
  <c r="I569" i="1" s="1"/>
  <c r="C569" i="1"/>
  <c r="C568" i="1" s="1"/>
  <c r="D562" i="1"/>
  <c r="D564" i="1"/>
  <c r="C564" i="1"/>
  <c r="C562" i="1"/>
  <c r="D21" i="1"/>
  <c r="C21" i="1"/>
  <c r="G166" i="1"/>
  <c r="D571" i="1" l="1"/>
  <c r="C571" i="1"/>
  <c r="C567" i="1" s="1"/>
  <c r="C561" i="1"/>
  <c r="C560" i="1" s="1"/>
  <c r="C58" i="3" s="1"/>
  <c r="D561" i="1"/>
  <c r="D560" i="1" s="1"/>
  <c r="D567" i="1"/>
  <c r="D566" i="1" s="1"/>
  <c r="H581" i="1"/>
  <c r="I580" i="1"/>
  <c r="I581" i="1"/>
  <c r="H580" i="1"/>
  <c r="H582" i="1"/>
  <c r="I578" i="1"/>
  <c r="H578" i="1"/>
  <c r="I579" i="1"/>
  <c r="I576" i="1"/>
  <c r="H576" i="1"/>
  <c r="I577" i="1"/>
  <c r="E571" i="1"/>
  <c r="I574" i="1"/>
  <c r="I575" i="1"/>
  <c r="E564" i="1"/>
  <c r="G569" i="1"/>
  <c r="G568" i="1"/>
  <c r="H568" i="1" s="1"/>
  <c r="I573" i="1"/>
  <c r="H570" i="1"/>
  <c r="H569" i="1" s="1"/>
  <c r="H572" i="1"/>
  <c r="F363" i="1"/>
  <c r="F362" i="1" s="1"/>
  <c r="F361" i="1" s="1"/>
  <c r="F21" i="1"/>
  <c r="F173" i="1"/>
  <c r="F170" i="1"/>
  <c r="F169" i="1" s="1"/>
  <c r="F168" i="1" s="1"/>
  <c r="E21" i="1"/>
  <c r="G25" i="1"/>
  <c r="E345" i="1"/>
  <c r="G364" i="1"/>
  <c r="E363" i="1"/>
  <c r="G171" i="1"/>
  <c r="G172" i="1"/>
  <c r="E298" i="1"/>
  <c r="G27" i="1"/>
  <c r="C60" i="3" l="1"/>
  <c r="C566" i="1"/>
  <c r="G565" i="1"/>
  <c r="E567" i="1"/>
  <c r="E566" i="1" s="1"/>
  <c r="G566" i="1" s="1"/>
  <c r="G571" i="1"/>
  <c r="E562" i="1"/>
  <c r="E561" i="1" s="1"/>
  <c r="G564" i="1"/>
  <c r="H564" i="1" s="1"/>
  <c r="I568" i="1"/>
  <c r="G363" i="1"/>
  <c r="I25" i="1"/>
  <c r="H25" i="1"/>
  <c r="G122" i="1"/>
  <c r="E165" i="1"/>
  <c r="G165" i="1" s="1"/>
  <c r="F562" i="1" l="1"/>
  <c r="F561" i="1" s="1"/>
  <c r="F560" i="1" s="1"/>
  <c r="G563" i="1"/>
  <c r="H563" i="1" s="1"/>
  <c r="H565" i="1"/>
  <c r="I565" i="1"/>
  <c r="I564" i="1"/>
  <c r="H571" i="1"/>
  <c r="I571" i="1"/>
  <c r="G567" i="1"/>
  <c r="D60" i="3" s="1"/>
  <c r="G562" i="1"/>
  <c r="E273" i="1"/>
  <c r="F159" i="1"/>
  <c r="G559" i="1"/>
  <c r="I559" i="1" s="1"/>
  <c r="G558" i="1"/>
  <c r="I558" i="1" s="1"/>
  <c r="F557" i="1"/>
  <c r="E557" i="1"/>
  <c r="D557" i="1"/>
  <c r="C557" i="1"/>
  <c r="G556" i="1"/>
  <c r="F555" i="1"/>
  <c r="E555" i="1"/>
  <c r="D555" i="1"/>
  <c r="C555" i="1"/>
  <c r="G551" i="1"/>
  <c r="I551" i="1" s="1"/>
  <c r="F550" i="1"/>
  <c r="E550" i="1"/>
  <c r="D550" i="1"/>
  <c r="C550" i="1"/>
  <c r="G549" i="1"/>
  <c r="I549" i="1" s="1"/>
  <c r="G548" i="1"/>
  <c r="I548" i="1" s="1"/>
  <c r="F547" i="1"/>
  <c r="E547" i="1"/>
  <c r="D547" i="1"/>
  <c r="C547" i="1"/>
  <c r="G546" i="1"/>
  <c r="F545" i="1"/>
  <c r="D545" i="1"/>
  <c r="C545" i="1"/>
  <c r="G544" i="1"/>
  <c r="I544" i="1" s="1"/>
  <c r="G543" i="1"/>
  <c r="I543" i="1" s="1"/>
  <c r="F542" i="1"/>
  <c r="E542" i="1"/>
  <c r="D542" i="1"/>
  <c r="C542" i="1"/>
  <c r="G541" i="1"/>
  <c r="I541" i="1" s="1"/>
  <c r="G540" i="1"/>
  <c r="F539" i="1"/>
  <c r="E539" i="1"/>
  <c r="D539" i="1"/>
  <c r="C539" i="1"/>
  <c r="C538" i="1" s="1"/>
  <c r="G537" i="1"/>
  <c r="I537" i="1" s="1"/>
  <c r="F536" i="1"/>
  <c r="E536" i="1"/>
  <c r="D536" i="1"/>
  <c r="C536" i="1"/>
  <c r="G535" i="1"/>
  <c r="I535" i="1" s="1"/>
  <c r="F534" i="1"/>
  <c r="E534" i="1"/>
  <c r="D534" i="1"/>
  <c r="C534" i="1"/>
  <c r="G531" i="1"/>
  <c r="I531" i="1" s="1"/>
  <c r="I530" i="1" s="1"/>
  <c r="F530" i="1"/>
  <c r="E530" i="1"/>
  <c r="D530" i="1"/>
  <c r="C530" i="1"/>
  <c r="G529" i="1"/>
  <c r="I529" i="1" s="1"/>
  <c r="G528" i="1"/>
  <c r="H528" i="1" s="1"/>
  <c r="F527" i="1"/>
  <c r="D527" i="1"/>
  <c r="C527" i="1"/>
  <c r="G526" i="1"/>
  <c r="H526" i="1" s="1"/>
  <c r="F525" i="1"/>
  <c r="F519" i="1" s="1"/>
  <c r="E525" i="1"/>
  <c r="D525" i="1"/>
  <c r="C525" i="1"/>
  <c r="G524" i="1"/>
  <c r="H524" i="1" s="1"/>
  <c r="G523" i="1"/>
  <c r="I523" i="1" s="1"/>
  <c r="E522" i="1"/>
  <c r="D522" i="1"/>
  <c r="C522" i="1"/>
  <c r="G521" i="1"/>
  <c r="H521" i="1" s="1"/>
  <c r="E520" i="1"/>
  <c r="D520" i="1"/>
  <c r="C520" i="1"/>
  <c r="C519" i="1" s="1"/>
  <c r="G518" i="1"/>
  <c r="I518" i="1" s="1"/>
  <c r="I517" i="1" s="1"/>
  <c r="I516" i="1" s="1"/>
  <c r="F517" i="1"/>
  <c r="F516" i="1" s="1"/>
  <c r="E517" i="1"/>
  <c r="E516" i="1" s="1"/>
  <c r="D517" i="1"/>
  <c r="D516" i="1" s="1"/>
  <c r="C517" i="1"/>
  <c r="C516" i="1" s="1"/>
  <c r="G514" i="1"/>
  <c r="I514" i="1" s="1"/>
  <c r="I513" i="1" s="1"/>
  <c r="G513" i="1"/>
  <c r="F513" i="1"/>
  <c r="E513" i="1"/>
  <c r="D513" i="1"/>
  <c r="C513" i="1"/>
  <c r="G512" i="1"/>
  <c r="I512" i="1" s="1"/>
  <c r="G511" i="1"/>
  <c r="H511" i="1" s="1"/>
  <c r="F510" i="1"/>
  <c r="E510" i="1"/>
  <c r="G510" i="1" s="1"/>
  <c r="D510" i="1"/>
  <c r="C510" i="1"/>
  <c r="G509" i="1"/>
  <c r="H509" i="1" s="1"/>
  <c r="F508" i="1"/>
  <c r="E508" i="1"/>
  <c r="D508" i="1"/>
  <c r="C508" i="1"/>
  <c r="I507" i="1"/>
  <c r="G507" i="1"/>
  <c r="H507" i="1" s="1"/>
  <c r="G506" i="1"/>
  <c r="H506" i="1" s="1"/>
  <c r="H505" i="1" s="1"/>
  <c r="F505" i="1"/>
  <c r="E505" i="1"/>
  <c r="G505" i="1" s="1"/>
  <c r="D505" i="1"/>
  <c r="C505" i="1"/>
  <c r="C502" i="1" s="1"/>
  <c r="G504" i="1"/>
  <c r="H504" i="1" s="1"/>
  <c r="H503" i="1" s="1"/>
  <c r="F503" i="1"/>
  <c r="F502" i="1" s="1"/>
  <c r="E503" i="1"/>
  <c r="D503" i="1"/>
  <c r="D502" i="1" s="1"/>
  <c r="C503" i="1"/>
  <c r="E502" i="1"/>
  <c r="G502" i="1" s="1"/>
  <c r="G501" i="1"/>
  <c r="I501" i="1" s="1"/>
  <c r="F500" i="1"/>
  <c r="E500" i="1"/>
  <c r="D500" i="1"/>
  <c r="D495" i="1" s="1"/>
  <c r="C500" i="1"/>
  <c r="G499" i="1"/>
  <c r="I499" i="1" s="1"/>
  <c r="G498" i="1"/>
  <c r="H498" i="1" s="1"/>
  <c r="G497" i="1"/>
  <c r="I497" i="1" s="1"/>
  <c r="F496" i="1"/>
  <c r="E496" i="1"/>
  <c r="E495" i="1" s="1"/>
  <c r="D496" i="1"/>
  <c r="C496" i="1"/>
  <c r="C495" i="1" s="1"/>
  <c r="G492" i="1"/>
  <c r="H492" i="1" s="1"/>
  <c r="F491" i="1"/>
  <c r="F490" i="1" s="1"/>
  <c r="E491" i="1"/>
  <c r="E490" i="1" s="1"/>
  <c r="D491" i="1"/>
  <c r="C491" i="1"/>
  <c r="C490" i="1" s="1"/>
  <c r="G489" i="1"/>
  <c r="I489" i="1" s="1"/>
  <c r="F488" i="1"/>
  <c r="E488" i="1"/>
  <c r="D488" i="1"/>
  <c r="C488" i="1"/>
  <c r="G487" i="1"/>
  <c r="I487" i="1" s="1"/>
  <c r="G486" i="1"/>
  <c r="H486" i="1" s="1"/>
  <c r="F485" i="1"/>
  <c r="E485" i="1"/>
  <c r="D485" i="1"/>
  <c r="C485" i="1"/>
  <c r="G484" i="1"/>
  <c r="H484" i="1" s="1"/>
  <c r="G483" i="1"/>
  <c r="I483" i="1" s="1"/>
  <c r="G482" i="1"/>
  <c r="I482" i="1" s="1"/>
  <c r="F481" i="1"/>
  <c r="E481" i="1"/>
  <c r="D481" i="1"/>
  <c r="C481" i="1"/>
  <c r="G480" i="1"/>
  <c r="I480" i="1" s="1"/>
  <c r="G479" i="1"/>
  <c r="H479" i="1" s="1"/>
  <c r="F478" i="1"/>
  <c r="E478" i="1"/>
  <c r="D478" i="1"/>
  <c r="C478" i="1"/>
  <c r="G477" i="1"/>
  <c r="H477" i="1" s="1"/>
  <c r="F476" i="1"/>
  <c r="E476" i="1"/>
  <c r="D476" i="1"/>
  <c r="C476" i="1"/>
  <c r="G475" i="1"/>
  <c r="H475" i="1" s="1"/>
  <c r="F474" i="1"/>
  <c r="E474" i="1"/>
  <c r="D474" i="1"/>
  <c r="C474" i="1"/>
  <c r="G473" i="1"/>
  <c r="I473" i="1" s="1"/>
  <c r="G472" i="1"/>
  <c r="F471" i="1"/>
  <c r="D471" i="1"/>
  <c r="C471" i="1"/>
  <c r="G469" i="1"/>
  <c r="I469" i="1" s="1"/>
  <c r="G468" i="1"/>
  <c r="I468" i="1" s="1"/>
  <c r="F467" i="1"/>
  <c r="E467" i="1"/>
  <c r="E466" i="1" s="1"/>
  <c r="D467" i="1"/>
  <c r="D466" i="1" s="1"/>
  <c r="C467" i="1"/>
  <c r="F466" i="1"/>
  <c r="F463" i="1"/>
  <c r="D463" i="1"/>
  <c r="C463" i="1"/>
  <c r="G462" i="1"/>
  <c r="H462" i="1" s="1"/>
  <c r="F461" i="1"/>
  <c r="E461" i="1"/>
  <c r="D461" i="1"/>
  <c r="C461" i="1"/>
  <c r="G460" i="1"/>
  <c r="H460" i="1" s="1"/>
  <c r="G459" i="1"/>
  <c r="F458" i="1"/>
  <c r="E458" i="1"/>
  <c r="D458" i="1"/>
  <c r="C458" i="1"/>
  <c r="G457" i="1"/>
  <c r="I457" i="1" s="1"/>
  <c r="G456" i="1"/>
  <c r="H456" i="1" s="1"/>
  <c r="F455" i="1"/>
  <c r="E455" i="1"/>
  <c r="D455" i="1"/>
  <c r="C455" i="1"/>
  <c r="G454" i="1"/>
  <c r="H454" i="1" s="1"/>
  <c r="F452" i="1"/>
  <c r="D452" i="1"/>
  <c r="C452" i="1"/>
  <c r="G450" i="1"/>
  <c r="I450" i="1" s="1"/>
  <c r="G449" i="1"/>
  <c r="H449" i="1" s="1"/>
  <c r="F447" i="1"/>
  <c r="F446" i="1" s="1"/>
  <c r="D447" i="1"/>
  <c r="C447" i="1"/>
  <c r="C446" i="1" s="1"/>
  <c r="G444" i="1"/>
  <c r="H444" i="1" s="1"/>
  <c r="F443" i="1"/>
  <c r="E443" i="1"/>
  <c r="D443" i="1"/>
  <c r="C443" i="1"/>
  <c r="G442" i="1"/>
  <c r="H442" i="1" s="1"/>
  <c r="F441" i="1"/>
  <c r="E441" i="1"/>
  <c r="D441" i="1"/>
  <c r="C441" i="1"/>
  <c r="G440" i="1"/>
  <c r="H440" i="1" s="1"/>
  <c r="G439" i="1"/>
  <c r="I439" i="1" s="1"/>
  <c r="F438" i="1"/>
  <c r="E438" i="1"/>
  <c r="D438" i="1"/>
  <c r="C438" i="1"/>
  <c r="G437" i="1"/>
  <c r="I437" i="1" s="1"/>
  <c r="F436" i="1"/>
  <c r="E436" i="1"/>
  <c r="D436" i="1"/>
  <c r="C436" i="1"/>
  <c r="G435" i="1"/>
  <c r="I435" i="1" s="1"/>
  <c r="F434" i="1"/>
  <c r="E434" i="1"/>
  <c r="D434" i="1"/>
  <c r="C434" i="1"/>
  <c r="G432" i="1"/>
  <c r="H432" i="1" s="1"/>
  <c r="G431" i="1"/>
  <c r="I431" i="1" s="1"/>
  <c r="F430" i="1"/>
  <c r="E430" i="1"/>
  <c r="D430" i="1"/>
  <c r="C430" i="1"/>
  <c r="G429" i="1"/>
  <c r="H429" i="1" s="1"/>
  <c r="F428" i="1"/>
  <c r="E428" i="1"/>
  <c r="D428" i="1"/>
  <c r="C428" i="1"/>
  <c r="G425" i="1"/>
  <c r="H425" i="1" s="1"/>
  <c r="G424" i="1"/>
  <c r="I424" i="1" s="1"/>
  <c r="F423" i="1"/>
  <c r="E423" i="1"/>
  <c r="D423" i="1"/>
  <c r="C423" i="1"/>
  <c r="F421" i="1"/>
  <c r="D421" i="1"/>
  <c r="C421" i="1"/>
  <c r="G420" i="1"/>
  <c r="H420" i="1" s="1"/>
  <c r="F419" i="1"/>
  <c r="E419" i="1"/>
  <c r="D419" i="1"/>
  <c r="C419" i="1"/>
  <c r="G418" i="1"/>
  <c r="H418" i="1" s="1"/>
  <c r="F417" i="1"/>
  <c r="E417" i="1"/>
  <c r="D417" i="1"/>
  <c r="C417" i="1"/>
  <c r="G416" i="1"/>
  <c r="H416" i="1" s="1"/>
  <c r="F415" i="1"/>
  <c r="E415" i="1"/>
  <c r="D415" i="1"/>
  <c r="C415" i="1"/>
  <c r="G413" i="1"/>
  <c r="I413" i="1" s="1"/>
  <c r="G412" i="1"/>
  <c r="I412" i="1" s="1"/>
  <c r="F411" i="1"/>
  <c r="E411" i="1"/>
  <c r="E410" i="1" s="1"/>
  <c r="D411" i="1"/>
  <c r="D410" i="1" s="1"/>
  <c r="C411" i="1"/>
  <c r="F410" i="1"/>
  <c r="G408" i="1"/>
  <c r="I408" i="1" s="1"/>
  <c r="G407" i="1"/>
  <c r="H407" i="1" s="1"/>
  <c r="F406" i="1"/>
  <c r="D406" i="1"/>
  <c r="C406" i="1"/>
  <c r="G405" i="1"/>
  <c r="H405" i="1" s="1"/>
  <c r="F404" i="1"/>
  <c r="E404" i="1"/>
  <c r="D404" i="1"/>
  <c r="C404" i="1"/>
  <c r="G403" i="1"/>
  <c r="I403" i="1" s="1"/>
  <c r="G402" i="1"/>
  <c r="H402" i="1" s="1"/>
  <c r="F401" i="1"/>
  <c r="E401" i="1"/>
  <c r="D401" i="1"/>
  <c r="C401" i="1"/>
  <c r="G400" i="1"/>
  <c r="H400" i="1" s="1"/>
  <c r="F399" i="1"/>
  <c r="E399" i="1"/>
  <c r="D399" i="1"/>
  <c r="C399" i="1"/>
  <c r="G398" i="1"/>
  <c r="H398" i="1" s="1"/>
  <c r="F396" i="1"/>
  <c r="D396" i="1"/>
  <c r="C396" i="1"/>
  <c r="G394" i="1"/>
  <c r="I394" i="1" s="1"/>
  <c r="I392" i="1" s="1"/>
  <c r="G393" i="1"/>
  <c r="I393" i="1" s="1"/>
  <c r="F392" i="1"/>
  <c r="E392" i="1"/>
  <c r="E391" i="1" s="1"/>
  <c r="D392" i="1"/>
  <c r="D391" i="1" s="1"/>
  <c r="C392" i="1"/>
  <c r="C391" i="1" s="1"/>
  <c r="F391" i="1"/>
  <c r="G389" i="1"/>
  <c r="I389" i="1" s="1"/>
  <c r="F388" i="1"/>
  <c r="E388" i="1"/>
  <c r="E387" i="1" s="1"/>
  <c r="D388" i="1"/>
  <c r="D387" i="1" s="1"/>
  <c r="C388" i="1"/>
  <c r="F387" i="1"/>
  <c r="F386" i="1" s="1"/>
  <c r="E386" i="1"/>
  <c r="G385" i="1"/>
  <c r="I385" i="1" s="1"/>
  <c r="F384" i="1"/>
  <c r="E384" i="1"/>
  <c r="D384" i="1"/>
  <c r="C384" i="1"/>
  <c r="G383" i="1"/>
  <c r="I383" i="1" s="1"/>
  <c r="G382" i="1"/>
  <c r="I382" i="1" s="1"/>
  <c r="F381" i="1"/>
  <c r="E381" i="1"/>
  <c r="D381" i="1"/>
  <c r="C381" i="1"/>
  <c r="G380" i="1"/>
  <c r="I380" i="1" s="1"/>
  <c r="I379" i="1" s="1"/>
  <c r="F379" i="1"/>
  <c r="E379" i="1"/>
  <c r="D379" i="1"/>
  <c r="C379" i="1"/>
  <c r="G378" i="1"/>
  <c r="I378" i="1" s="1"/>
  <c r="G377" i="1"/>
  <c r="F376" i="1"/>
  <c r="D376" i="1"/>
  <c r="C376" i="1"/>
  <c r="G375" i="1"/>
  <c r="I375" i="1" s="1"/>
  <c r="G374" i="1"/>
  <c r="I374" i="1" s="1"/>
  <c r="F373" i="1"/>
  <c r="D373" i="1"/>
  <c r="C373" i="1"/>
  <c r="G371" i="1"/>
  <c r="G370" i="1"/>
  <c r="I370" i="1" s="1"/>
  <c r="F369" i="1"/>
  <c r="E369" i="1"/>
  <c r="D369" i="1"/>
  <c r="D368" i="1" s="1"/>
  <c r="C369" i="1"/>
  <c r="F368" i="1"/>
  <c r="G366" i="1"/>
  <c r="G365" i="1"/>
  <c r="I365" i="1" s="1"/>
  <c r="H364" i="1"/>
  <c r="I364" i="1"/>
  <c r="D363" i="1"/>
  <c r="I363" i="1" s="1"/>
  <c r="I362" i="1" s="1"/>
  <c r="I361" i="1" s="1"/>
  <c r="E44" i="3" s="1"/>
  <c r="C363" i="1"/>
  <c r="G362" i="1"/>
  <c r="E362" i="1"/>
  <c r="D362" i="1"/>
  <c r="C362" i="1"/>
  <c r="G361" i="1"/>
  <c r="D44" i="3" s="1"/>
  <c r="E361" i="1"/>
  <c r="D361" i="1"/>
  <c r="C361" i="1"/>
  <c r="C44" i="3" s="1"/>
  <c r="G360" i="1"/>
  <c r="I360" i="1" s="1"/>
  <c r="F359" i="1"/>
  <c r="E359" i="1"/>
  <c r="D359" i="1"/>
  <c r="C359" i="1"/>
  <c r="G358" i="1"/>
  <c r="I358" i="1" s="1"/>
  <c r="F357" i="1"/>
  <c r="E357" i="1"/>
  <c r="D357" i="1"/>
  <c r="C357" i="1"/>
  <c r="G356" i="1"/>
  <c r="F355" i="1"/>
  <c r="E355" i="1"/>
  <c r="D355" i="1"/>
  <c r="C355" i="1"/>
  <c r="G353" i="1"/>
  <c r="I353" i="1" s="1"/>
  <c r="G352" i="1"/>
  <c r="I352" i="1" s="1"/>
  <c r="G351" i="1"/>
  <c r="I351" i="1" s="1"/>
  <c r="F350" i="1"/>
  <c r="F349" i="1" s="1"/>
  <c r="E350" i="1"/>
  <c r="D350" i="1"/>
  <c r="C350" i="1"/>
  <c r="C349" i="1" s="1"/>
  <c r="G348" i="1"/>
  <c r="G347" i="1"/>
  <c r="I347" i="1" s="1"/>
  <c r="G346" i="1"/>
  <c r="I346" i="1" s="1"/>
  <c r="F345" i="1"/>
  <c r="D345" i="1"/>
  <c r="C345" i="1"/>
  <c r="G342" i="1"/>
  <c r="I342" i="1" s="1"/>
  <c r="G341" i="1"/>
  <c r="I341" i="1" s="1"/>
  <c r="F340" i="1"/>
  <c r="E340" i="1"/>
  <c r="G339" i="1"/>
  <c r="F338" i="1"/>
  <c r="G337" i="1"/>
  <c r="I337" i="1" s="1"/>
  <c r="G336" i="1"/>
  <c r="F335" i="1"/>
  <c r="E335" i="1"/>
  <c r="G333" i="1"/>
  <c r="I333" i="1" s="1"/>
  <c r="G332" i="1"/>
  <c r="I332" i="1" s="1"/>
  <c r="G331" i="1"/>
  <c r="I331" i="1" s="1"/>
  <c r="F330" i="1"/>
  <c r="F329" i="1" s="1"/>
  <c r="E330" i="1"/>
  <c r="E329" i="1" s="1"/>
  <c r="G328" i="1"/>
  <c r="I328" i="1" s="1"/>
  <c r="F327" i="1"/>
  <c r="E327" i="1"/>
  <c r="G327" i="1" s="1"/>
  <c r="I327" i="1" s="1"/>
  <c r="D327" i="1"/>
  <c r="D326" i="1" s="1"/>
  <c r="C327" i="1"/>
  <c r="H327" i="1" s="1"/>
  <c r="G325" i="1"/>
  <c r="I325" i="1" s="1"/>
  <c r="F324" i="1"/>
  <c r="F323" i="1" s="1"/>
  <c r="E324" i="1"/>
  <c r="G324" i="1" s="1"/>
  <c r="D324" i="1"/>
  <c r="C324" i="1"/>
  <c r="C323" i="1" s="1"/>
  <c r="G322" i="1"/>
  <c r="I322" i="1" s="1"/>
  <c r="F321" i="1"/>
  <c r="E321" i="1"/>
  <c r="D321" i="1"/>
  <c r="D320" i="1" s="1"/>
  <c r="C321" i="1"/>
  <c r="F320" i="1"/>
  <c r="G318" i="1"/>
  <c r="I318" i="1" s="1"/>
  <c r="G317" i="1"/>
  <c r="I317" i="1" s="1"/>
  <c r="F316" i="1"/>
  <c r="E316" i="1"/>
  <c r="D316" i="1"/>
  <c r="C316" i="1"/>
  <c r="G315" i="1"/>
  <c r="I315" i="1" s="1"/>
  <c r="F314" i="1"/>
  <c r="E314" i="1"/>
  <c r="D314" i="1"/>
  <c r="C314" i="1"/>
  <c r="G313" i="1"/>
  <c r="G312" i="1"/>
  <c r="I312" i="1" s="1"/>
  <c r="F311" i="1"/>
  <c r="E311" i="1"/>
  <c r="D311" i="1"/>
  <c r="C311" i="1"/>
  <c r="G310" i="1"/>
  <c r="I310" i="1" s="1"/>
  <c r="F309" i="1"/>
  <c r="E309" i="1"/>
  <c r="D309" i="1"/>
  <c r="C309" i="1"/>
  <c r="G308" i="1"/>
  <c r="F307" i="1"/>
  <c r="D307" i="1"/>
  <c r="C307" i="1"/>
  <c r="C306" i="1" s="1"/>
  <c r="F304" i="1"/>
  <c r="F303" i="1" s="1"/>
  <c r="D304" i="1"/>
  <c r="C304" i="1"/>
  <c r="C303" i="1" s="1"/>
  <c r="G300" i="1"/>
  <c r="I300" i="1" s="1"/>
  <c r="G299" i="1"/>
  <c r="I299" i="1" s="1"/>
  <c r="F298" i="1"/>
  <c r="D298" i="1"/>
  <c r="C298" i="1"/>
  <c r="F296" i="1"/>
  <c r="D296" i="1"/>
  <c r="C296" i="1"/>
  <c r="G295" i="1"/>
  <c r="H295" i="1" s="1"/>
  <c r="G294" i="1"/>
  <c r="I294" i="1" s="1"/>
  <c r="F293" i="1"/>
  <c r="E293" i="1"/>
  <c r="D293" i="1"/>
  <c r="C293" i="1"/>
  <c r="G292" i="1"/>
  <c r="I292" i="1" s="1"/>
  <c r="F291" i="1"/>
  <c r="E291" i="1"/>
  <c r="G291" i="1" s="1"/>
  <c r="I291" i="1" s="1"/>
  <c r="D291" i="1"/>
  <c r="C291" i="1"/>
  <c r="G290" i="1"/>
  <c r="I290" i="1" s="1"/>
  <c r="F289" i="1"/>
  <c r="E289" i="1"/>
  <c r="D289" i="1"/>
  <c r="D286" i="1" s="1"/>
  <c r="C289" i="1"/>
  <c r="G288" i="1"/>
  <c r="I288" i="1" s="1"/>
  <c r="F287" i="1"/>
  <c r="E287" i="1"/>
  <c r="D287" i="1"/>
  <c r="C287" i="1"/>
  <c r="G285" i="1"/>
  <c r="H285" i="1" s="1"/>
  <c r="H284" i="1" s="1"/>
  <c r="H283" i="1" s="1"/>
  <c r="F284" i="1"/>
  <c r="F283" i="1" s="1"/>
  <c r="E284" i="1"/>
  <c r="E283" i="1" s="1"/>
  <c r="D284" i="1"/>
  <c r="C284" i="1"/>
  <c r="C283" i="1" s="1"/>
  <c r="G281" i="1"/>
  <c r="H281" i="1" s="1"/>
  <c r="G280" i="1"/>
  <c r="F279" i="1"/>
  <c r="E279" i="1"/>
  <c r="D279" i="1"/>
  <c r="C279" i="1"/>
  <c r="G278" i="1"/>
  <c r="I278" i="1" s="1"/>
  <c r="F277" i="1"/>
  <c r="E277" i="1"/>
  <c r="G277" i="1" s="1"/>
  <c r="I277" i="1" s="1"/>
  <c r="D277" i="1"/>
  <c r="C277" i="1"/>
  <c r="G276" i="1"/>
  <c r="I276" i="1" s="1"/>
  <c r="G275" i="1"/>
  <c r="I275" i="1" s="1"/>
  <c r="G274" i="1"/>
  <c r="H274" i="1" s="1"/>
  <c r="F273" i="1"/>
  <c r="D273" i="1"/>
  <c r="C273" i="1"/>
  <c r="F271" i="1"/>
  <c r="D271" i="1"/>
  <c r="C271" i="1"/>
  <c r="G270" i="1"/>
  <c r="H270" i="1" s="1"/>
  <c r="F269" i="1"/>
  <c r="E269" i="1"/>
  <c r="D269" i="1"/>
  <c r="C269" i="1"/>
  <c r="G268" i="1"/>
  <c r="H268" i="1" s="1"/>
  <c r="F267" i="1"/>
  <c r="E267" i="1"/>
  <c r="D267" i="1"/>
  <c r="C267" i="1"/>
  <c r="F265" i="1"/>
  <c r="D265" i="1"/>
  <c r="C265" i="1"/>
  <c r="G263" i="1"/>
  <c r="I263" i="1" s="1"/>
  <c r="G262" i="1"/>
  <c r="I262" i="1" s="1"/>
  <c r="F261" i="1"/>
  <c r="E261" i="1"/>
  <c r="D261" i="1"/>
  <c r="C261" i="1"/>
  <c r="G260" i="1"/>
  <c r="I260" i="1" s="1"/>
  <c r="F259" i="1"/>
  <c r="E259" i="1"/>
  <c r="D259" i="1"/>
  <c r="C259" i="1"/>
  <c r="D258" i="1"/>
  <c r="G256" i="1"/>
  <c r="I256" i="1" s="1"/>
  <c r="E255" i="1"/>
  <c r="G255" i="1" s="1"/>
  <c r="D255" i="1"/>
  <c r="C255" i="1"/>
  <c r="G254" i="1"/>
  <c r="H254" i="1" s="1"/>
  <c r="H253" i="1" s="1"/>
  <c r="G253" i="1"/>
  <c r="D253" i="1"/>
  <c r="C253" i="1"/>
  <c r="G252" i="1"/>
  <c r="H252" i="1" s="1"/>
  <c r="G251" i="1"/>
  <c r="I251" i="1" s="1"/>
  <c r="E250" i="1"/>
  <c r="G250" i="1" s="1"/>
  <c r="D250" i="1"/>
  <c r="C250" i="1"/>
  <c r="G249" i="1"/>
  <c r="H249" i="1" s="1"/>
  <c r="E248" i="1"/>
  <c r="D248" i="1"/>
  <c r="C248" i="1"/>
  <c r="G247" i="1"/>
  <c r="I247" i="1" s="1"/>
  <c r="E246" i="1"/>
  <c r="G246" i="1" s="1"/>
  <c r="D246" i="1"/>
  <c r="C246" i="1"/>
  <c r="G244" i="1"/>
  <c r="H244" i="1" s="1"/>
  <c r="E243" i="1"/>
  <c r="G243" i="1" s="1"/>
  <c r="D243" i="1"/>
  <c r="C243" i="1"/>
  <c r="G242" i="1"/>
  <c r="I242" i="1" s="1"/>
  <c r="E241" i="1"/>
  <c r="G241" i="1" s="1"/>
  <c r="D241" i="1"/>
  <c r="C241" i="1"/>
  <c r="F236" i="1"/>
  <c r="D236" i="1"/>
  <c r="C236" i="1"/>
  <c r="I235" i="1"/>
  <c r="H235" i="1"/>
  <c r="F234" i="1"/>
  <c r="D234" i="1"/>
  <c r="I234" i="1" s="1"/>
  <c r="C234" i="1"/>
  <c r="H234" i="1" s="1"/>
  <c r="G233" i="1"/>
  <c r="I233" i="1" s="1"/>
  <c r="F232" i="1"/>
  <c r="E232" i="1"/>
  <c r="G232" i="1" s="1"/>
  <c r="I232" i="1" s="1"/>
  <c r="D232" i="1"/>
  <c r="C232" i="1"/>
  <c r="G231" i="1"/>
  <c r="I231" i="1" s="1"/>
  <c r="F230" i="1"/>
  <c r="E230" i="1"/>
  <c r="D230" i="1"/>
  <c r="C230" i="1"/>
  <c r="G229" i="1"/>
  <c r="I229" i="1" s="1"/>
  <c r="G228" i="1"/>
  <c r="H228" i="1" s="1"/>
  <c r="F227" i="1"/>
  <c r="E227" i="1"/>
  <c r="D227" i="1"/>
  <c r="C227" i="1"/>
  <c r="I225" i="1"/>
  <c r="H225" i="1"/>
  <c r="H224" i="1"/>
  <c r="G224" i="1"/>
  <c r="G223" i="1"/>
  <c r="I223" i="1" s="1"/>
  <c r="F222" i="1"/>
  <c r="F221" i="1" s="1"/>
  <c r="E222" i="1"/>
  <c r="E221" i="1" s="1"/>
  <c r="G221" i="1" s="1"/>
  <c r="D222" i="1"/>
  <c r="C222" i="1"/>
  <c r="C221" i="1" s="1"/>
  <c r="D221" i="1"/>
  <c r="H219" i="1"/>
  <c r="G219" i="1"/>
  <c r="I219" i="1" s="1"/>
  <c r="F218" i="1"/>
  <c r="E218" i="1"/>
  <c r="D218" i="1"/>
  <c r="C218" i="1"/>
  <c r="G217" i="1"/>
  <c r="I217" i="1" s="1"/>
  <c r="G216" i="1"/>
  <c r="I216" i="1" s="1"/>
  <c r="F215" i="1"/>
  <c r="E215" i="1"/>
  <c r="D215" i="1"/>
  <c r="C215" i="1"/>
  <c r="G214" i="1"/>
  <c r="I214" i="1" s="1"/>
  <c r="G213" i="1"/>
  <c r="I213" i="1" s="1"/>
  <c r="F212" i="1"/>
  <c r="E212" i="1"/>
  <c r="E211" i="1" s="1"/>
  <c r="D212" i="1"/>
  <c r="C212" i="1"/>
  <c r="G210" i="1"/>
  <c r="I210" i="1" s="1"/>
  <c r="F209" i="1"/>
  <c r="F208" i="1" s="1"/>
  <c r="E209" i="1"/>
  <c r="E208" i="1" s="1"/>
  <c r="D209" i="1"/>
  <c r="C209" i="1"/>
  <c r="C208" i="1" s="1"/>
  <c r="G206" i="1"/>
  <c r="I206" i="1" s="1"/>
  <c r="E205" i="1"/>
  <c r="D205" i="1"/>
  <c r="C205" i="1"/>
  <c r="G204" i="1"/>
  <c r="I204" i="1" s="1"/>
  <c r="G203" i="1"/>
  <c r="I203" i="1" s="1"/>
  <c r="E202" i="1"/>
  <c r="G202" i="1" s="1"/>
  <c r="D202" i="1"/>
  <c r="C202" i="1"/>
  <c r="H202" i="1" s="1"/>
  <c r="G201" i="1"/>
  <c r="I201" i="1" s="1"/>
  <c r="F200" i="1"/>
  <c r="F194" i="1" s="1"/>
  <c r="E200" i="1"/>
  <c r="D200" i="1"/>
  <c r="C200" i="1"/>
  <c r="G199" i="1"/>
  <c r="I199" i="1" s="1"/>
  <c r="E198" i="1"/>
  <c r="G198" i="1" s="1"/>
  <c r="D198" i="1"/>
  <c r="C198" i="1"/>
  <c r="G197" i="1"/>
  <c r="I197" i="1" s="1"/>
  <c r="G196" i="1"/>
  <c r="I196" i="1" s="1"/>
  <c r="E195" i="1"/>
  <c r="G195" i="1" s="1"/>
  <c r="D195" i="1"/>
  <c r="C195" i="1"/>
  <c r="G193" i="1"/>
  <c r="I193" i="1" s="1"/>
  <c r="F192" i="1"/>
  <c r="F189" i="1" s="1"/>
  <c r="E192" i="1"/>
  <c r="D192" i="1"/>
  <c r="C192" i="1"/>
  <c r="G191" i="1"/>
  <c r="I191" i="1" s="1"/>
  <c r="F190" i="1"/>
  <c r="E190" i="1"/>
  <c r="D190" i="1"/>
  <c r="C190" i="1"/>
  <c r="G187" i="1"/>
  <c r="G186" i="1"/>
  <c r="I186" i="1" s="1"/>
  <c r="G185" i="1"/>
  <c r="I185" i="1" s="1"/>
  <c r="F184" i="1"/>
  <c r="D184" i="1"/>
  <c r="C184" i="1"/>
  <c r="G183" i="1"/>
  <c r="I183" i="1" s="1"/>
  <c r="G182" i="1"/>
  <c r="I182" i="1" s="1"/>
  <c r="G181" i="1"/>
  <c r="I181" i="1" s="1"/>
  <c r="F180" i="1"/>
  <c r="E180" i="1"/>
  <c r="D180" i="1"/>
  <c r="C180" i="1"/>
  <c r="G178" i="1"/>
  <c r="I178" i="1" s="1"/>
  <c r="F177" i="1"/>
  <c r="E177" i="1"/>
  <c r="D177" i="1"/>
  <c r="D176" i="1" s="1"/>
  <c r="C177" i="1"/>
  <c r="F176" i="1"/>
  <c r="G174" i="1"/>
  <c r="I174" i="1" s="1"/>
  <c r="E173" i="1"/>
  <c r="D173" i="1"/>
  <c r="C173" i="1"/>
  <c r="I172" i="1"/>
  <c r="H172" i="1"/>
  <c r="I171" i="1"/>
  <c r="E170" i="1"/>
  <c r="G170" i="1" s="1"/>
  <c r="D170" i="1"/>
  <c r="C170" i="1"/>
  <c r="C169" i="1" s="1"/>
  <c r="C168" i="1" s="1"/>
  <c r="C31" i="3" s="1"/>
  <c r="G167" i="1"/>
  <c r="I167" i="1" s="1"/>
  <c r="I166" i="1"/>
  <c r="H166" i="1"/>
  <c r="D165" i="1"/>
  <c r="I165" i="1" s="1"/>
  <c r="C165" i="1"/>
  <c r="H165" i="1" s="1"/>
  <c r="G164" i="1"/>
  <c r="I164" i="1" s="1"/>
  <c r="G163" i="1"/>
  <c r="I163" i="1" s="1"/>
  <c r="F162" i="1"/>
  <c r="E162" i="1"/>
  <c r="D162" i="1"/>
  <c r="C162" i="1"/>
  <c r="G161" i="1"/>
  <c r="I161" i="1" s="1"/>
  <c r="G160" i="1"/>
  <c r="I160" i="1" s="1"/>
  <c r="E159" i="1"/>
  <c r="D159" i="1"/>
  <c r="C159" i="1"/>
  <c r="G158" i="1"/>
  <c r="I158" i="1" s="1"/>
  <c r="E157" i="1"/>
  <c r="D157" i="1"/>
  <c r="C157" i="1"/>
  <c r="G156" i="1"/>
  <c r="I156" i="1" s="1"/>
  <c r="E155" i="1"/>
  <c r="D155" i="1"/>
  <c r="C155" i="1"/>
  <c r="G153" i="1"/>
  <c r="I153" i="1" s="1"/>
  <c r="F152" i="1"/>
  <c r="E152" i="1"/>
  <c r="E151" i="1" s="1"/>
  <c r="D152" i="1"/>
  <c r="D151" i="1" s="1"/>
  <c r="C152" i="1"/>
  <c r="F151" i="1"/>
  <c r="G149" i="1"/>
  <c r="F148" i="1"/>
  <c r="D148" i="1"/>
  <c r="C148" i="1"/>
  <c r="G147" i="1"/>
  <c r="I147" i="1" s="1"/>
  <c r="F146" i="1"/>
  <c r="E146" i="1"/>
  <c r="D146" i="1"/>
  <c r="C146" i="1"/>
  <c r="G145" i="1"/>
  <c r="I145" i="1" s="1"/>
  <c r="F144" i="1"/>
  <c r="E144" i="1"/>
  <c r="D144" i="1"/>
  <c r="C144" i="1"/>
  <c r="G142" i="1"/>
  <c r="F141" i="1"/>
  <c r="F140" i="1" s="1"/>
  <c r="D141" i="1"/>
  <c r="C141" i="1"/>
  <c r="C140" i="1" s="1"/>
  <c r="G137" i="1"/>
  <c r="F136" i="1"/>
  <c r="F135" i="1" s="1"/>
  <c r="F134" i="1" s="1"/>
  <c r="D136" i="1"/>
  <c r="C136" i="1"/>
  <c r="C135" i="1" s="1"/>
  <c r="G133" i="1"/>
  <c r="I133" i="1" s="1"/>
  <c r="F132" i="1"/>
  <c r="F131" i="1" s="1"/>
  <c r="F130" i="1" s="1"/>
  <c r="E132" i="1"/>
  <c r="E131" i="1" s="1"/>
  <c r="D132" i="1"/>
  <c r="C132" i="1"/>
  <c r="C131" i="1" s="1"/>
  <c r="G129" i="1"/>
  <c r="H129" i="1" s="1"/>
  <c r="F128" i="1"/>
  <c r="F127" i="1" s="1"/>
  <c r="F126" i="1" s="1"/>
  <c r="E128" i="1"/>
  <c r="E127" i="1" s="1"/>
  <c r="E126" i="1" s="1"/>
  <c r="D128" i="1"/>
  <c r="C128" i="1"/>
  <c r="C127" i="1" s="1"/>
  <c r="I122" i="1"/>
  <c r="H122" i="1"/>
  <c r="G121" i="1"/>
  <c r="G120" i="1" s="1"/>
  <c r="G119" i="1" s="1"/>
  <c r="F121" i="1"/>
  <c r="E121" i="1"/>
  <c r="E120" i="1" s="1"/>
  <c r="E119" i="1" s="1"/>
  <c r="D121" i="1"/>
  <c r="D120" i="1" s="1"/>
  <c r="C121" i="1"/>
  <c r="F120" i="1"/>
  <c r="F119" i="1" s="1"/>
  <c r="G118" i="1"/>
  <c r="I118" i="1" s="1"/>
  <c r="F117" i="1"/>
  <c r="E117" i="1"/>
  <c r="E116" i="1" s="1"/>
  <c r="E115" i="1" s="1"/>
  <c r="D117" i="1"/>
  <c r="D116" i="1" s="1"/>
  <c r="C117" i="1"/>
  <c r="F116" i="1"/>
  <c r="F115" i="1" s="1"/>
  <c r="G110" i="1"/>
  <c r="I110" i="1" s="1"/>
  <c r="F109" i="1"/>
  <c r="E109" i="1"/>
  <c r="D109" i="1"/>
  <c r="C109" i="1"/>
  <c r="G108" i="1"/>
  <c r="I108" i="1" s="1"/>
  <c r="F107" i="1"/>
  <c r="E107" i="1"/>
  <c r="D107" i="1"/>
  <c r="C107" i="1"/>
  <c r="G106" i="1"/>
  <c r="I106" i="1" s="1"/>
  <c r="F105" i="1"/>
  <c r="E105" i="1"/>
  <c r="D105" i="1"/>
  <c r="C105" i="1"/>
  <c r="G104" i="1"/>
  <c r="I104" i="1" s="1"/>
  <c r="F103" i="1"/>
  <c r="E103" i="1"/>
  <c r="D103" i="1"/>
  <c r="C103" i="1"/>
  <c r="G101" i="1"/>
  <c r="H101" i="1" s="1"/>
  <c r="F100" i="1"/>
  <c r="D100" i="1"/>
  <c r="C100" i="1"/>
  <c r="G99" i="1"/>
  <c r="H99" i="1" s="1"/>
  <c r="G98" i="1"/>
  <c r="I98" i="1" s="1"/>
  <c r="F97" i="1"/>
  <c r="E97" i="1"/>
  <c r="D97" i="1"/>
  <c r="C97" i="1"/>
  <c r="E92" i="1"/>
  <c r="E91" i="1" s="1"/>
  <c r="F93" i="1"/>
  <c r="F92" i="1" s="1"/>
  <c r="F91" i="1" s="1"/>
  <c r="D93" i="1"/>
  <c r="D91" i="1" s="1"/>
  <c r="C93" i="1"/>
  <c r="C91" i="1" s="1"/>
  <c r="C22" i="3" s="1"/>
  <c r="F89" i="1"/>
  <c r="F88" i="1" s="1"/>
  <c r="F87" i="1" s="1"/>
  <c r="D89" i="1"/>
  <c r="D87" i="1" s="1"/>
  <c r="C89" i="1"/>
  <c r="C88" i="1" s="1"/>
  <c r="G86" i="1"/>
  <c r="H86" i="1" s="1"/>
  <c r="G85" i="1"/>
  <c r="I85" i="1" s="1"/>
  <c r="G84" i="1"/>
  <c r="I84" i="1" s="1"/>
  <c r="F83" i="1"/>
  <c r="F82" i="1" s="1"/>
  <c r="F81" i="1" s="1"/>
  <c r="E83" i="1"/>
  <c r="E82" i="1" s="1"/>
  <c r="D83" i="1"/>
  <c r="D81" i="1" s="1"/>
  <c r="C83" i="1"/>
  <c r="C82" i="1" s="1"/>
  <c r="G80" i="1"/>
  <c r="G79" i="1" s="1"/>
  <c r="G78" i="1" s="1"/>
  <c r="G77" i="1" s="1"/>
  <c r="D19" i="3" s="1"/>
  <c r="F79" i="1"/>
  <c r="F78" i="1" s="1"/>
  <c r="F77" i="1" s="1"/>
  <c r="E79" i="1"/>
  <c r="E78" i="1" s="1"/>
  <c r="E77" i="1" s="1"/>
  <c r="D79" i="1"/>
  <c r="D78" i="1" s="1"/>
  <c r="D77" i="1" s="1"/>
  <c r="C79" i="1"/>
  <c r="F75" i="1"/>
  <c r="F74" i="1" s="1"/>
  <c r="F73" i="1" s="1"/>
  <c r="D75" i="1"/>
  <c r="D73" i="1" s="1"/>
  <c r="C75" i="1"/>
  <c r="C74" i="1" s="1"/>
  <c r="G72" i="1"/>
  <c r="H72" i="1" s="1"/>
  <c r="F71" i="1"/>
  <c r="E71" i="1"/>
  <c r="E70" i="1" s="1"/>
  <c r="E69" i="1" s="1"/>
  <c r="D71" i="1"/>
  <c r="D70" i="1" s="1"/>
  <c r="D69" i="1" s="1"/>
  <c r="C71" i="1"/>
  <c r="F70" i="1"/>
  <c r="F69" i="1" s="1"/>
  <c r="G68" i="1"/>
  <c r="I68" i="1" s="1"/>
  <c r="G67" i="1"/>
  <c r="F66" i="1"/>
  <c r="F65" i="1" s="1"/>
  <c r="F64" i="1" s="1"/>
  <c r="E66" i="1"/>
  <c r="E65" i="1" s="1"/>
  <c r="E64" i="1" s="1"/>
  <c r="D66" i="1"/>
  <c r="C66" i="1"/>
  <c r="C65" i="1" s="1"/>
  <c r="C64" i="1" s="1"/>
  <c r="C16" i="3" s="1"/>
  <c r="G63" i="1"/>
  <c r="H63" i="1" s="1"/>
  <c r="G62" i="1"/>
  <c r="F61" i="1"/>
  <c r="F60" i="1" s="1"/>
  <c r="F59" i="1" s="1"/>
  <c r="D61" i="1"/>
  <c r="C61" i="1"/>
  <c r="D60" i="1"/>
  <c r="G58" i="1"/>
  <c r="I58" i="1" s="1"/>
  <c r="H604" i="1" s="1"/>
  <c r="F57" i="1"/>
  <c r="F56" i="1" s="1"/>
  <c r="F55" i="1" s="1"/>
  <c r="E57" i="1"/>
  <c r="E56" i="1" s="1"/>
  <c r="E55" i="1" s="1"/>
  <c r="D57" i="1"/>
  <c r="D56" i="1" s="1"/>
  <c r="C57" i="1"/>
  <c r="I54" i="1"/>
  <c r="I53" i="1" s="1"/>
  <c r="H54" i="1"/>
  <c r="G53" i="1"/>
  <c r="F53" i="1"/>
  <c r="E53" i="1"/>
  <c r="D53" i="1"/>
  <c r="C53" i="1"/>
  <c r="H53" i="1" s="1"/>
  <c r="G52" i="1"/>
  <c r="I52" i="1" s="1"/>
  <c r="F51" i="1"/>
  <c r="E51" i="1"/>
  <c r="E50" i="1" s="1"/>
  <c r="E49" i="1" s="1"/>
  <c r="D51" i="1"/>
  <c r="C51" i="1"/>
  <c r="C50" i="1" s="1"/>
  <c r="G48" i="1"/>
  <c r="H48" i="1" s="1"/>
  <c r="G47" i="1"/>
  <c r="H47" i="1" s="1"/>
  <c r="G46" i="1"/>
  <c r="I46" i="1" s="1"/>
  <c r="G45" i="1"/>
  <c r="H45" i="1" s="1"/>
  <c r="F44" i="1"/>
  <c r="F43" i="1" s="1"/>
  <c r="F42" i="1" s="1"/>
  <c r="E43" i="1"/>
  <c r="E42" i="1" s="1"/>
  <c r="D44" i="1"/>
  <c r="C44" i="1"/>
  <c r="C42" i="1" s="1"/>
  <c r="C12" i="3" s="1"/>
  <c r="G41" i="1"/>
  <c r="H41" i="1" s="1"/>
  <c r="G40" i="1"/>
  <c r="I40" i="1" s="1"/>
  <c r="G39" i="1"/>
  <c r="I39" i="1" s="1"/>
  <c r="G38" i="1"/>
  <c r="I38" i="1" s="1"/>
  <c r="F37" i="1"/>
  <c r="F36" i="1" s="1"/>
  <c r="F35" i="1" s="1"/>
  <c r="E36" i="1"/>
  <c r="E35" i="1" s="1"/>
  <c r="D37" i="1"/>
  <c r="D36" i="1" s="1"/>
  <c r="C37" i="1"/>
  <c r="C35" i="1" s="1"/>
  <c r="G32" i="1"/>
  <c r="I32" i="1" s="1"/>
  <c r="F31" i="1"/>
  <c r="E31" i="1"/>
  <c r="D31" i="1"/>
  <c r="C31" i="1"/>
  <c r="G30" i="1"/>
  <c r="G29" i="1"/>
  <c r="G28" i="1"/>
  <c r="G26" i="1"/>
  <c r="G24" i="1"/>
  <c r="G23" i="1"/>
  <c r="G22" i="1"/>
  <c r="C20" i="1"/>
  <c r="F16" i="1"/>
  <c r="G15" i="1"/>
  <c r="G14" i="1"/>
  <c r="G13" i="1"/>
  <c r="E16" i="1"/>
  <c r="C143" i="1" l="1"/>
  <c r="C154" i="1"/>
  <c r="G173" i="1"/>
  <c r="I173" i="1" s="1"/>
  <c r="D189" i="1"/>
  <c r="G212" i="1"/>
  <c r="I212" i="1" s="1"/>
  <c r="F226" i="1"/>
  <c r="C286" i="1"/>
  <c r="D92" i="1"/>
  <c r="H212" i="1"/>
  <c r="D211" i="1"/>
  <c r="E169" i="1"/>
  <c r="G169" i="1" s="1"/>
  <c r="H174" i="1"/>
  <c r="G208" i="1"/>
  <c r="C11" i="3"/>
  <c r="C81" i="1"/>
  <c r="C20" i="3" s="1"/>
  <c r="D102" i="1"/>
  <c r="C194" i="1"/>
  <c r="D245" i="1"/>
  <c r="D354" i="1"/>
  <c r="C372" i="1"/>
  <c r="C414" i="1"/>
  <c r="C427" i="1"/>
  <c r="G490" i="1"/>
  <c r="F154" i="1"/>
  <c r="E258" i="1"/>
  <c r="I563" i="1"/>
  <c r="G215" i="1"/>
  <c r="H217" i="1"/>
  <c r="H213" i="1"/>
  <c r="H567" i="1"/>
  <c r="I567" i="1"/>
  <c r="E60" i="3" s="1"/>
  <c r="E560" i="1"/>
  <c r="G560" i="1" s="1"/>
  <c r="D58" i="3" s="1"/>
  <c r="G561" i="1"/>
  <c r="H562" i="1"/>
  <c r="I562" i="1"/>
  <c r="H40" i="1"/>
  <c r="G520" i="1"/>
  <c r="G131" i="1"/>
  <c r="I556" i="1"/>
  <c r="I555" i="1" s="1"/>
  <c r="H556" i="1"/>
  <c r="H555" i="1" s="1"/>
  <c r="F306" i="1"/>
  <c r="F302" i="1" s="1"/>
  <c r="G309" i="1"/>
  <c r="I309" i="1" s="1"/>
  <c r="G329" i="1"/>
  <c r="H389" i="1"/>
  <c r="C395" i="1"/>
  <c r="I416" i="1"/>
  <c r="G423" i="1"/>
  <c r="I423" i="1" s="1"/>
  <c r="I432" i="1"/>
  <c r="H439" i="1"/>
  <c r="G441" i="1"/>
  <c r="C470" i="1"/>
  <c r="E533" i="1"/>
  <c r="D533" i="1"/>
  <c r="F533" i="1"/>
  <c r="F538" i="1"/>
  <c r="F554" i="1"/>
  <c r="F553" i="1" s="1"/>
  <c r="F552" i="1" s="1"/>
  <c r="F102" i="1"/>
  <c r="C179" i="1"/>
  <c r="E194" i="1"/>
  <c r="G194" i="1" s="1"/>
  <c r="H194" i="1" s="1"/>
  <c r="E240" i="1"/>
  <c r="G240" i="1" s="1"/>
  <c r="G283" i="1"/>
  <c r="H80" i="1"/>
  <c r="I80" i="1"/>
  <c r="I79" i="1" s="1"/>
  <c r="I78" i="1" s="1"/>
  <c r="E154" i="1"/>
  <c r="E150" i="1" s="1"/>
  <c r="H182" i="1"/>
  <c r="H191" i="1"/>
  <c r="H193" i="1"/>
  <c r="I198" i="1"/>
  <c r="H199" i="1"/>
  <c r="H201" i="1"/>
  <c r="I202" i="1"/>
  <c r="H204" i="1"/>
  <c r="G335" i="1"/>
  <c r="H346" i="1"/>
  <c r="H355" i="1"/>
  <c r="G355" i="1"/>
  <c r="I355" i="1" s="1"/>
  <c r="F354" i="1"/>
  <c r="G359" i="1"/>
  <c r="C390" i="1"/>
  <c r="C47" i="3" s="1"/>
  <c r="G401" i="1"/>
  <c r="H401" i="1" s="1"/>
  <c r="G404" i="1"/>
  <c r="I404" i="1" s="1"/>
  <c r="G428" i="1"/>
  <c r="H457" i="1"/>
  <c r="H469" i="1"/>
  <c r="H499" i="1"/>
  <c r="H501" i="1"/>
  <c r="H500" i="1" s="1"/>
  <c r="H518" i="1"/>
  <c r="H517" i="1" s="1"/>
  <c r="H516" i="1" s="1"/>
  <c r="G550" i="1"/>
  <c r="D554" i="1"/>
  <c r="H85" i="1"/>
  <c r="C87" i="1"/>
  <c r="C21" i="3" s="1"/>
  <c r="F96" i="1"/>
  <c r="G105" i="1"/>
  <c r="I105" i="1" s="1"/>
  <c r="G109" i="1"/>
  <c r="I109" i="1" s="1"/>
  <c r="G115" i="1"/>
  <c r="F114" i="1"/>
  <c r="F113" i="1" s="1"/>
  <c r="F112" i="1" s="1"/>
  <c r="H167" i="1"/>
  <c r="H178" i="1"/>
  <c r="F211" i="1"/>
  <c r="F207" i="1" s="1"/>
  <c r="C226" i="1"/>
  <c r="I246" i="1"/>
  <c r="H247" i="1"/>
  <c r="H246" i="1" s="1"/>
  <c r="I250" i="1"/>
  <c r="C258" i="1"/>
  <c r="F258" i="1"/>
  <c r="F257" i="1" s="1"/>
  <c r="F334" i="1"/>
  <c r="H352" i="1"/>
  <c r="C43" i="1"/>
  <c r="D35" i="1"/>
  <c r="G536" i="1"/>
  <c r="I536" i="1" s="1"/>
  <c r="I221" i="1"/>
  <c r="G21" i="1"/>
  <c r="F20" i="1"/>
  <c r="F19" i="1" s="1"/>
  <c r="G57" i="1"/>
  <c r="G56" i="1" s="1"/>
  <c r="G55" i="1" s="1"/>
  <c r="D14" i="3" s="1"/>
  <c r="G71" i="1"/>
  <c r="G70" i="1" s="1"/>
  <c r="G100" i="1"/>
  <c r="H100" i="1" s="1"/>
  <c r="E168" i="1"/>
  <c r="G168" i="1" s="1"/>
  <c r="D31" i="3" s="1"/>
  <c r="G289" i="1"/>
  <c r="I289" i="1" s="1"/>
  <c r="H300" i="1"/>
  <c r="G406" i="1"/>
  <c r="H406" i="1" s="1"/>
  <c r="E96" i="1"/>
  <c r="G96" i="1" s="1"/>
  <c r="I486" i="1"/>
  <c r="I398" i="1"/>
  <c r="G293" i="1"/>
  <c r="I293" i="1" s="1"/>
  <c r="H118" i="1"/>
  <c r="G97" i="1"/>
  <c r="I97" i="1" s="1"/>
  <c r="H98" i="1"/>
  <c r="H275" i="1"/>
  <c r="F495" i="1"/>
  <c r="H482" i="1"/>
  <c r="F470" i="1"/>
  <c r="G476" i="1"/>
  <c r="H476" i="1" s="1"/>
  <c r="F433" i="1"/>
  <c r="G386" i="1"/>
  <c r="D46" i="3" s="1"/>
  <c r="F372" i="1"/>
  <c r="G311" i="1"/>
  <c r="I311" i="1" s="1"/>
  <c r="F286" i="1"/>
  <c r="F282" i="1" s="1"/>
  <c r="G279" i="1"/>
  <c r="I279" i="1" s="1"/>
  <c r="G269" i="1"/>
  <c r="H269" i="1" s="1"/>
  <c r="G230" i="1"/>
  <c r="I230" i="1" s="1"/>
  <c r="G180" i="1"/>
  <c r="H180" i="1" s="1"/>
  <c r="I86" i="1"/>
  <c r="H548" i="1"/>
  <c r="I526" i="1"/>
  <c r="H342" i="1"/>
  <c r="G436" i="1"/>
  <c r="I436" i="1" s="1"/>
  <c r="H489" i="1"/>
  <c r="H487" i="1"/>
  <c r="E81" i="1"/>
  <c r="G557" i="1"/>
  <c r="I557" i="1" s="1"/>
  <c r="G542" i="1"/>
  <c r="I542" i="1" s="1"/>
  <c r="H480" i="1"/>
  <c r="E433" i="1"/>
  <c r="H437" i="1"/>
  <c r="G419" i="1"/>
  <c r="I419" i="1" s="1"/>
  <c r="G392" i="1"/>
  <c r="G381" i="1"/>
  <c r="H381" i="1" s="1"/>
  <c r="G369" i="1"/>
  <c r="I369" i="1" s="1"/>
  <c r="G357" i="1"/>
  <c r="I357" i="1" s="1"/>
  <c r="F326" i="1"/>
  <c r="F319" i="1" s="1"/>
  <c r="G321" i="1"/>
  <c r="I321" i="1" s="1"/>
  <c r="F264" i="1"/>
  <c r="G267" i="1"/>
  <c r="I267" i="1" s="1"/>
  <c r="G261" i="1"/>
  <c r="I261" i="1" s="1"/>
  <c r="F150" i="1"/>
  <c r="F143" i="1"/>
  <c r="F139" i="1" s="1"/>
  <c r="G107" i="1"/>
  <c r="I107" i="1" s="1"/>
  <c r="I77" i="1"/>
  <c r="E19" i="3" s="1"/>
  <c r="I57" i="1"/>
  <c r="H58" i="1"/>
  <c r="H32" i="1"/>
  <c r="H62" i="1"/>
  <c r="I62" i="1"/>
  <c r="H280" i="1"/>
  <c r="I280" i="1"/>
  <c r="E61" i="1"/>
  <c r="E60" i="1" s="1"/>
  <c r="E59" i="1" s="1"/>
  <c r="G31" i="1"/>
  <c r="I31" i="1" s="1"/>
  <c r="G37" i="1"/>
  <c r="I37" i="1" s="1"/>
  <c r="H38" i="1"/>
  <c r="H46" i="1"/>
  <c r="I48" i="1"/>
  <c r="H68" i="1"/>
  <c r="I72" i="1"/>
  <c r="G94" i="1"/>
  <c r="H94" i="1" s="1"/>
  <c r="I101" i="1"/>
  <c r="H104" i="1"/>
  <c r="H106" i="1"/>
  <c r="H108" i="1"/>
  <c r="H110" i="1"/>
  <c r="F125" i="1"/>
  <c r="F124" i="1" s="1"/>
  <c r="F123" i="1" s="1"/>
  <c r="F111" i="1" s="1"/>
  <c r="G132" i="1"/>
  <c r="H132" i="1" s="1"/>
  <c r="G152" i="1"/>
  <c r="I152" i="1" s="1"/>
  <c r="H153" i="1"/>
  <c r="G155" i="1"/>
  <c r="I155" i="1" s="1"/>
  <c r="H156" i="1"/>
  <c r="G159" i="1"/>
  <c r="I159" i="1" s="1"/>
  <c r="H160" i="1"/>
  <c r="G162" i="1"/>
  <c r="H162" i="1" s="1"/>
  <c r="H164" i="1"/>
  <c r="H173" i="1"/>
  <c r="G177" i="1"/>
  <c r="I177" i="1" s="1"/>
  <c r="F179" i="1"/>
  <c r="F175" i="1" s="1"/>
  <c r="H186" i="1"/>
  <c r="G190" i="1"/>
  <c r="I190" i="1" s="1"/>
  <c r="G192" i="1"/>
  <c r="I192" i="1" s="1"/>
  <c r="I195" i="1"/>
  <c r="H196" i="1"/>
  <c r="H198" i="1"/>
  <c r="G200" i="1"/>
  <c r="I200" i="1" s="1"/>
  <c r="G209" i="1"/>
  <c r="H209" i="1" s="1"/>
  <c r="G218" i="1"/>
  <c r="I218" i="1" s="1"/>
  <c r="G222" i="1"/>
  <c r="H222" i="1" s="1"/>
  <c r="H229" i="1"/>
  <c r="H231" i="1"/>
  <c r="H233" i="1"/>
  <c r="I241" i="1"/>
  <c r="H242" i="1"/>
  <c r="C245" i="1"/>
  <c r="H250" i="1"/>
  <c r="H251" i="1"/>
  <c r="I252" i="1"/>
  <c r="I254" i="1"/>
  <c r="I253" i="1" s="1"/>
  <c r="I255" i="1"/>
  <c r="H256" i="1"/>
  <c r="H260" i="1"/>
  <c r="H259" i="1" s="1"/>
  <c r="H263" i="1"/>
  <c r="I270" i="1"/>
  <c r="H278" i="1"/>
  <c r="H277" i="1" s="1"/>
  <c r="C282" i="1"/>
  <c r="C39" i="3" s="1"/>
  <c r="H288" i="1"/>
  <c r="H287" i="1" s="1"/>
  <c r="H290" i="1"/>
  <c r="H292" i="1"/>
  <c r="H291" i="1" s="1"/>
  <c r="H294" i="1"/>
  <c r="H293" i="1" s="1"/>
  <c r="I295" i="1"/>
  <c r="H310" i="1"/>
  <c r="H312" i="1"/>
  <c r="G314" i="1"/>
  <c r="I314" i="1" s="1"/>
  <c r="H318" i="1"/>
  <c r="H322" i="1"/>
  <c r="E323" i="1"/>
  <c r="G323" i="1" s="1"/>
  <c r="H328" i="1"/>
  <c r="G330" i="1"/>
  <c r="H330" i="1" s="1"/>
  <c r="H332" i="1"/>
  <c r="I336" i="1"/>
  <c r="H336" i="1"/>
  <c r="F188" i="1"/>
  <c r="H195" i="1"/>
  <c r="G211" i="1"/>
  <c r="I211" i="1" s="1"/>
  <c r="H215" i="1"/>
  <c r="F220" i="1"/>
  <c r="C240" i="1"/>
  <c r="H240" i="1" s="1"/>
  <c r="C264" i="1"/>
  <c r="C257" i="1" s="1"/>
  <c r="C38" i="3" s="1"/>
  <c r="H323" i="1"/>
  <c r="H324" i="1"/>
  <c r="I348" i="1"/>
  <c r="H348" i="1"/>
  <c r="G350" i="1"/>
  <c r="H350" i="1" s="1"/>
  <c r="E349" i="1"/>
  <c r="G349" i="1" s="1"/>
  <c r="H349" i="1" s="1"/>
  <c r="I356" i="1"/>
  <c r="H356" i="1"/>
  <c r="H359" i="1"/>
  <c r="I366" i="1"/>
  <c r="H366" i="1"/>
  <c r="I371" i="1"/>
  <c r="H371" i="1"/>
  <c r="G340" i="1"/>
  <c r="I340" i="1" s="1"/>
  <c r="G345" i="1"/>
  <c r="I345" i="1" s="1"/>
  <c r="F344" i="1"/>
  <c r="F343" i="1" s="1"/>
  <c r="H363" i="1"/>
  <c r="H362" i="1" s="1"/>
  <c r="H361" i="1" s="1"/>
  <c r="E373" i="1"/>
  <c r="G373" i="1" s="1"/>
  <c r="H373" i="1" s="1"/>
  <c r="G384" i="1"/>
  <c r="H384" i="1" s="1"/>
  <c r="H394" i="1"/>
  <c r="H392" i="1" s="1"/>
  <c r="I402" i="1"/>
  <c r="H403" i="1"/>
  <c r="I407" i="1"/>
  <c r="H408" i="1"/>
  <c r="H413" i="1"/>
  <c r="G415" i="1"/>
  <c r="H415" i="1" s="1"/>
  <c r="I420" i="1"/>
  <c r="H424" i="1"/>
  <c r="I425" i="1"/>
  <c r="E427" i="1"/>
  <c r="I429" i="1"/>
  <c r="H435" i="1"/>
  <c r="G438" i="1"/>
  <c r="I438" i="1" s="1"/>
  <c r="I442" i="1"/>
  <c r="D433" i="1"/>
  <c r="I449" i="1"/>
  <c r="H450" i="1"/>
  <c r="I454" i="1"/>
  <c r="C451" i="1"/>
  <c r="G458" i="1"/>
  <c r="I458" i="1" s="1"/>
  <c r="I460" i="1"/>
  <c r="I477" i="1"/>
  <c r="G481" i="1"/>
  <c r="I481" i="1" s="1"/>
  <c r="G485" i="1"/>
  <c r="H485" i="1" s="1"/>
  <c r="G488" i="1"/>
  <c r="I488" i="1" s="1"/>
  <c r="G491" i="1"/>
  <c r="H491" i="1" s="1"/>
  <c r="H497" i="1"/>
  <c r="G500" i="1"/>
  <c r="I500" i="1" s="1"/>
  <c r="G503" i="1"/>
  <c r="I511" i="1"/>
  <c r="H512" i="1"/>
  <c r="H514" i="1"/>
  <c r="H513" i="1" s="1"/>
  <c r="C515" i="1"/>
  <c r="C54" i="3" s="1"/>
  <c r="I521" i="1"/>
  <c r="H523" i="1"/>
  <c r="G525" i="1"/>
  <c r="H525" i="1" s="1"/>
  <c r="H529" i="1"/>
  <c r="H531" i="1"/>
  <c r="H530" i="1" s="1"/>
  <c r="H535" i="1"/>
  <c r="H537" i="1"/>
  <c r="H541" i="1"/>
  <c r="H543" i="1"/>
  <c r="G547" i="1"/>
  <c r="I547" i="1" s="1"/>
  <c r="I550" i="1"/>
  <c r="C554" i="1"/>
  <c r="E554" i="1"/>
  <c r="G554" i="1" s="1"/>
  <c r="I554" i="1" s="1"/>
  <c r="G555" i="1"/>
  <c r="H558" i="1"/>
  <c r="H419" i="1"/>
  <c r="H428" i="1"/>
  <c r="H441" i="1"/>
  <c r="H510" i="1"/>
  <c r="H520" i="1"/>
  <c r="E519" i="1"/>
  <c r="E515" i="1" s="1"/>
  <c r="H550" i="1"/>
  <c r="I23" i="1"/>
  <c r="H23" i="1"/>
  <c r="H26" i="1"/>
  <c r="I26" i="1"/>
  <c r="I28" i="1"/>
  <c r="H28" i="1"/>
  <c r="I22" i="1"/>
  <c r="H22" i="1"/>
  <c r="H24" i="1"/>
  <c r="I24" i="1"/>
  <c r="I27" i="1"/>
  <c r="H27" i="1"/>
  <c r="I29" i="1"/>
  <c r="H29" i="1"/>
  <c r="I30" i="1"/>
  <c r="H30" i="1"/>
  <c r="I41" i="1"/>
  <c r="D65" i="1"/>
  <c r="D64" i="1" s="1"/>
  <c r="H67" i="1"/>
  <c r="G66" i="1"/>
  <c r="I66" i="1" s="1"/>
  <c r="I65" i="1" s="1"/>
  <c r="I64" i="1" s="1"/>
  <c r="E16" i="3" s="1"/>
  <c r="G76" i="1"/>
  <c r="E75" i="1"/>
  <c r="E74" i="1" s="1"/>
  <c r="E73" i="1" s="1"/>
  <c r="D88" i="1"/>
  <c r="G12" i="1"/>
  <c r="G16" i="1" s="1"/>
  <c r="C19" i="1"/>
  <c r="D20" i="1"/>
  <c r="E20" i="1"/>
  <c r="E19" i="1" s="1"/>
  <c r="C36" i="1"/>
  <c r="H39" i="1"/>
  <c r="D43" i="1"/>
  <c r="G44" i="1"/>
  <c r="I45" i="1"/>
  <c r="I47" i="1"/>
  <c r="D50" i="1"/>
  <c r="F50" i="1"/>
  <c r="F49" i="1" s="1"/>
  <c r="H52" i="1"/>
  <c r="G51" i="1"/>
  <c r="C56" i="1"/>
  <c r="D59" i="1"/>
  <c r="I63" i="1"/>
  <c r="G65" i="1"/>
  <c r="G64" i="1" s="1"/>
  <c r="D16" i="3" s="1"/>
  <c r="I67" i="1"/>
  <c r="I70" i="1"/>
  <c r="I71" i="1"/>
  <c r="D74" i="1"/>
  <c r="H79" i="1"/>
  <c r="C78" i="1"/>
  <c r="D82" i="1"/>
  <c r="H84" i="1"/>
  <c r="G83" i="1"/>
  <c r="I83" i="1" s="1"/>
  <c r="G90" i="1"/>
  <c r="E89" i="1"/>
  <c r="C92" i="1"/>
  <c r="C96" i="1"/>
  <c r="I99" i="1"/>
  <c r="D96" i="1"/>
  <c r="E114" i="1"/>
  <c r="C116" i="1"/>
  <c r="G116" i="1"/>
  <c r="G117" i="1"/>
  <c r="I117" i="1" s="1"/>
  <c r="I120" i="1"/>
  <c r="D119" i="1"/>
  <c r="I119" i="1" s="1"/>
  <c r="I121" i="1"/>
  <c r="C126" i="1"/>
  <c r="G127" i="1"/>
  <c r="H127" i="1" s="1"/>
  <c r="G128" i="1"/>
  <c r="H128" i="1" s="1"/>
  <c r="I129" i="1"/>
  <c r="H131" i="1"/>
  <c r="H142" i="1"/>
  <c r="I142" i="1"/>
  <c r="G141" i="1"/>
  <c r="I141" i="1" s="1"/>
  <c r="H208" i="1"/>
  <c r="I215" i="1"/>
  <c r="C49" i="1"/>
  <c r="C13" i="3" s="1"/>
  <c r="I56" i="1"/>
  <c r="I55" i="1" s="1"/>
  <c r="E14" i="3" s="1"/>
  <c r="D55" i="1"/>
  <c r="C60" i="1"/>
  <c r="H71" i="1"/>
  <c r="C70" i="1"/>
  <c r="C73" i="1"/>
  <c r="C18" i="3" s="1"/>
  <c r="C102" i="1"/>
  <c r="E102" i="1"/>
  <c r="G103" i="1"/>
  <c r="I103" i="1" s="1"/>
  <c r="H107" i="1"/>
  <c r="I116" i="1"/>
  <c r="D115" i="1"/>
  <c r="H121" i="1"/>
  <c r="C120" i="1"/>
  <c r="G126" i="1"/>
  <c r="D127" i="1"/>
  <c r="H137" i="1"/>
  <c r="I137" i="1"/>
  <c r="H149" i="1"/>
  <c r="I149" i="1"/>
  <c r="G148" i="1"/>
  <c r="H148" i="1" s="1"/>
  <c r="H187" i="1"/>
  <c r="I187" i="1"/>
  <c r="C220" i="1"/>
  <c r="C35" i="3" s="1"/>
  <c r="C130" i="1"/>
  <c r="E130" i="1"/>
  <c r="G130" i="1" s="1"/>
  <c r="D131" i="1"/>
  <c r="H133" i="1"/>
  <c r="C134" i="1"/>
  <c r="C27" i="3" s="1"/>
  <c r="D135" i="1"/>
  <c r="E136" i="1"/>
  <c r="C139" i="1"/>
  <c r="C29" i="3" s="1"/>
  <c r="D140" i="1"/>
  <c r="E141" i="1"/>
  <c r="E140" i="1" s="1"/>
  <c r="D143" i="1"/>
  <c r="G144" i="1"/>
  <c r="I144" i="1" s="1"/>
  <c r="H145" i="1"/>
  <c r="G146" i="1"/>
  <c r="H146" i="1" s="1"/>
  <c r="H147" i="1"/>
  <c r="E148" i="1"/>
  <c r="E143" i="1" s="1"/>
  <c r="C151" i="1"/>
  <c r="D154" i="1"/>
  <c r="D150" i="1" s="1"/>
  <c r="G157" i="1"/>
  <c r="H158" i="1"/>
  <c r="H161" i="1"/>
  <c r="H163" i="1"/>
  <c r="D169" i="1"/>
  <c r="H168" i="1"/>
  <c r="H171" i="1"/>
  <c r="C176" i="1"/>
  <c r="E176" i="1"/>
  <c r="D179" i="1"/>
  <c r="D175" i="1" s="1"/>
  <c r="H181" i="1"/>
  <c r="H183" i="1"/>
  <c r="E184" i="1"/>
  <c r="H185" i="1"/>
  <c r="C189" i="1"/>
  <c r="E189" i="1"/>
  <c r="D194" i="1"/>
  <c r="H197" i="1"/>
  <c r="H203" i="1"/>
  <c r="G205" i="1"/>
  <c r="H205" i="1" s="1"/>
  <c r="H206" i="1"/>
  <c r="E207" i="1"/>
  <c r="D208" i="1"/>
  <c r="H210" i="1"/>
  <c r="C211" i="1"/>
  <c r="H214" i="1"/>
  <c r="H216" i="1"/>
  <c r="H221" i="1"/>
  <c r="I224" i="1"/>
  <c r="H223" i="1"/>
  <c r="G227" i="1"/>
  <c r="H227" i="1" s="1"/>
  <c r="I228" i="1"/>
  <c r="D240" i="1"/>
  <c r="H241" i="1"/>
  <c r="I243" i="1"/>
  <c r="H243" i="1"/>
  <c r="I244" i="1"/>
  <c r="I249" i="1"/>
  <c r="H255" i="1"/>
  <c r="G258" i="1"/>
  <c r="I258" i="1" s="1"/>
  <c r="G259" i="1"/>
  <c r="I259" i="1" s="1"/>
  <c r="G266" i="1"/>
  <c r="E265" i="1"/>
  <c r="I268" i="1"/>
  <c r="I269" i="1"/>
  <c r="G272" i="1"/>
  <c r="E271" i="1"/>
  <c r="G271" i="1" s="1"/>
  <c r="I271" i="1" s="1"/>
  <c r="G273" i="1"/>
  <c r="I273" i="1" s="1"/>
  <c r="I274" i="1"/>
  <c r="H276" i="1"/>
  <c r="I281" i="1"/>
  <c r="G284" i="1"/>
  <c r="I284" i="1" s="1"/>
  <c r="I285" i="1"/>
  <c r="G287" i="1"/>
  <c r="I287" i="1" s="1"/>
  <c r="H289" i="1"/>
  <c r="G297" i="1"/>
  <c r="E296" i="1"/>
  <c r="G296" i="1" s="1"/>
  <c r="I296" i="1" s="1"/>
  <c r="H299" i="1"/>
  <c r="G298" i="1"/>
  <c r="H298" i="1" s="1"/>
  <c r="D303" i="1"/>
  <c r="H308" i="1"/>
  <c r="I308" i="1"/>
  <c r="I324" i="1"/>
  <c r="I330" i="1"/>
  <c r="I359" i="1"/>
  <c r="F367" i="1"/>
  <c r="H377" i="1"/>
  <c r="I377" i="1"/>
  <c r="I381" i="1"/>
  <c r="D226" i="1"/>
  <c r="H232" i="1"/>
  <c r="G237" i="1"/>
  <c r="E236" i="1"/>
  <c r="G248" i="1"/>
  <c r="H248" i="1" s="1"/>
  <c r="H245" i="1" s="1"/>
  <c r="E245" i="1"/>
  <c r="D264" i="1"/>
  <c r="D257" i="1" s="1"/>
  <c r="H279" i="1"/>
  <c r="D283" i="1"/>
  <c r="C302" i="1"/>
  <c r="C41" i="3" s="1"/>
  <c r="G305" i="1"/>
  <c r="E304" i="1"/>
  <c r="H313" i="1"/>
  <c r="I313" i="1"/>
  <c r="I329" i="1"/>
  <c r="H329" i="1"/>
  <c r="I335" i="1"/>
  <c r="H335" i="1"/>
  <c r="H339" i="1"/>
  <c r="I339" i="1"/>
  <c r="D306" i="1"/>
  <c r="E307" i="1"/>
  <c r="H315" i="1"/>
  <c r="G316" i="1"/>
  <c r="H316" i="1" s="1"/>
  <c r="H317" i="1"/>
  <c r="C320" i="1"/>
  <c r="E320" i="1"/>
  <c r="D323" i="1"/>
  <c r="I323" i="1" s="1"/>
  <c r="H325" i="1"/>
  <c r="C326" i="1"/>
  <c r="H331" i="1"/>
  <c r="H333" i="1"/>
  <c r="H337" i="1"/>
  <c r="E338" i="1"/>
  <c r="G338" i="1" s="1"/>
  <c r="H341" i="1"/>
  <c r="H347" i="1"/>
  <c r="D349" i="1"/>
  <c r="H351" i="1"/>
  <c r="H353" i="1"/>
  <c r="C354" i="1"/>
  <c r="E354" i="1"/>
  <c r="G354" i="1" s="1"/>
  <c r="I354" i="1" s="1"/>
  <c r="H358" i="1"/>
  <c r="H360" i="1"/>
  <c r="H365" i="1"/>
  <c r="C368" i="1"/>
  <c r="E368" i="1"/>
  <c r="D372" i="1"/>
  <c r="H374" i="1"/>
  <c r="H375" i="1"/>
  <c r="E376" i="1"/>
  <c r="H378" i="1"/>
  <c r="G379" i="1"/>
  <c r="H380" i="1"/>
  <c r="H379" i="1" s="1"/>
  <c r="H382" i="1"/>
  <c r="H383" i="1"/>
  <c r="H385" i="1"/>
  <c r="D386" i="1"/>
  <c r="I386" i="1" s="1"/>
  <c r="E46" i="3" s="1"/>
  <c r="G391" i="1"/>
  <c r="H391" i="1" s="1"/>
  <c r="F395" i="1"/>
  <c r="F390" i="1" s="1"/>
  <c r="G397" i="1"/>
  <c r="E396" i="1"/>
  <c r="G399" i="1"/>
  <c r="H399" i="1" s="1"/>
  <c r="I400" i="1"/>
  <c r="I401" i="1"/>
  <c r="I405" i="1"/>
  <c r="I406" i="1"/>
  <c r="I415" i="1"/>
  <c r="D414" i="1"/>
  <c r="F414" i="1"/>
  <c r="F409" i="1" s="1"/>
  <c r="G417" i="1"/>
  <c r="H417" i="1" s="1"/>
  <c r="I418" i="1"/>
  <c r="G422" i="1"/>
  <c r="E421" i="1"/>
  <c r="H423" i="1"/>
  <c r="I428" i="1"/>
  <c r="D427" i="1"/>
  <c r="F427" i="1"/>
  <c r="G430" i="1"/>
  <c r="H430" i="1" s="1"/>
  <c r="I440" i="1"/>
  <c r="I441" i="1"/>
  <c r="G443" i="1"/>
  <c r="H443" i="1" s="1"/>
  <c r="I444" i="1"/>
  <c r="C445" i="1"/>
  <c r="C50" i="3" s="1"/>
  <c r="G448" i="1"/>
  <c r="E447" i="1"/>
  <c r="F451" i="1"/>
  <c r="F445" i="1" s="1"/>
  <c r="G453" i="1"/>
  <c r="E452" i="1"/>
  <c r="G455" i="1"/>
  <c r="H455" i="1" s="1"/>
  <c r="I456" i="1"/>
  <c r="G461" i="1"/>
  <c r="H461" i="1" s="1"/>
  <c r="I462" i="1"/>
  <c r="F465" i="1"/>
  <c r="C466" i="1"/>
  <c r="G466" i="1"/>
  <c r="I466" i="1" s="1"/>
  <c r="G467" i="1"/>
  <c r="I467" i="1" s="1"/>
  <c r="H472" i="1"/>
  <c r="I472" i="1"/>
  <c r="C387" i="1"/>
  <c r="G387" i="1"/>
  <c r="I387" i="1" s="1"/>
  <c r="G388" i="1"/>
  <c r="I388" i="1" s="1"/>
  <c r="D395" i="1"/>
  <c r="D390" i="1" s="1"/>
  <c r="H404" i="1"/>
  <c r="C410" i="1"/>
  <c r="G410" i="1"/>
  <c r="I410" i="1" s="1"/>
  <c r="G411" i="1"/>
  <c r="I411" i="1" s="1"/>
  <c r="C433" i="1"/>
  <c r="C426" i="1" s="1"/>
  <c r="C49" i="3" s="1"/>
  <c r="G434" i="1"/>
  <c r="H438" i="1"/>
  <c r="D446" i="1"/>
  <c r="D451" i="1"/>
  <c r="H458" i="1"/>
  <c r="G464" i="1"/>
  <c r="E463" i="1"/>
  <c r="G463" i="1" s="1"/>
  <c r="H463" i="1" s="1"/>
  <c r="D470" i="1"/>
  <c r="E471" i="1"/>
  <c r="H473" i="1"/>
  <c r="G474" i="1"/>
  <c r="H474" i="1" s="1"/>
  <c r="I475" i="1"/>
  <c r="G478" i="1"/>
  <c r="H478" i="1" s="1"/>
  <c r="I479" i="1"/>
  <c r="H483" i="1"/>
  <c r="I484" i="1"/>
  <c r="H490" i="1"/>
  <c r="F494" i="1"/>
  <c r="C494" i="1"/>
  <c r="C53" i="3" s="1"/>
  <c r="G495" i="1"/>
  <c r="H495" i="1" s="1"/>
  <c r="E494" i="1"/>
  <c r="I492" i="1"/>
  <c r="G496" i="1"/>
  <c r="I496" i="1" s="1"/>
  <c r="I498" i="1"/>
  <c r="I504" i="1"/>
  <c r="I503" i="1" s="1"/>
  <c r="I506" i="1"/>
  <c r="I505" i="1" s="1"/>
  <c r="G516" i="1"/>
  <c r="G517" i="1"/>
  <c r="G530" i="1"/>
  <c r="D538" i="1"/>
  <c r="I540" i="1"/>
  <c r="H540" i="1"/>
  <c r="C553" i="1"/>
  <c r="D490" i="1"/>
  <c r="I490" i="1" s="1"/>
  <c r="D494" i="1"/>
  <c r="G508" i="1"/>
  <c r="H508" i="1" s="1"/>
  <c r="H502" i="1" s="1"/>
  <c r="I509" i="1"/>
  <c r="I510" i="1"/>
  <c r="I520" i="1"/>
  <c r="D519" i="1"/>
  <c r="F515" i="1"/>
  <c r="G522" i="1"/>
  <c r="H522" i="1" s="1"/>
  <c r="I524" i="1"/>
  <c r="G527" i="1"/>
  <c r="H527" i="1" s="1"/>
  <c r="I528" i="1"/>
  <c r="F532" i="1"/>
  <c r="C533" i="1"/>
  <c r="G533" i="1"/>
  <c r="I533" i="1" s="1"/>
  <c r="G534" i="1"/>
  <c r="I534" i="1" s="1"/>
  <c r="H536" i="1"/>
  <c r="G539" i="1"/>
  <c r="H539" i="1" s="1"/>
  <c r="H546" i="1"/>
  <c r="I546" i="1"/>
  <c r="H544" i="1"/>
  <c r="E545" i="1"/>
  <c r="H549" i="1"/>
  <c r="H551" i="1"/>
  <c r="D553" i="1"/>
  <c r="D552" i="1" s="1"/>
  <c r="H559" i="1"/>
  <c r="G151" i="1" l="1"/>
  <c r="H496" i="1"/>
  <c r="I209" i="1"/>
  <c r="C552" i="1"/>
  <c r="C57" i="3"/>
  <c r="I227" i="1"/>
  <c r="C239" i="1"/>
  <c r="H218" i="1"/>
  <c r="F138" i="1"/>
  <c r="E553" i="1"/>
  <c r="E552" i="1" s="1"/>
  <c r="I100" i="1"/>
  <c r="H267" i="1"/>
  <c r="H230" i="1"/>
  <c r="I455" i="1"/>
  <c r="G207" i="1"/>
  <c r="D34" i="3" s="1"/>
  <c r="H211" i="1"/>
  <c r="H155" i="1"/>
  <c r="H66" i="1"/>
  <c r="H65" i="1" s="1"/>
  <c r="H64" i="1" s="1"/>
  <c r="I194" i="1"/>
  <c r="H566" i="1"/>
  <c r="I566" i="1"/>
  <c r="H560" i="1"/>
  <c r="I560" i="1"/>
  <c r="E58" i="3" s="1"/>
  <c r="I561" i="1"/>
  <c r="H561" i="1"/>
  <c r="H309" i="1"/>
  <c r="I461" i="1"/>
  <c r="I525" i="1"/>
  <c r="H57" i="1"/>
  <c r="H109" i="1"/>
  <c r="I430" i="1"/>
  <c r="H340" i="1"/>
  <c r="I222" i="1"/>
  <c r="I180" i="1"/>
  <c r="H105" i="1"/>
  <c r="G102" i="1"/>
  <c r="I102" i="1" s="1"/>
  <c r="G69" i="1"/>
  <c r="I491" i="1"/>
  <c r="F95" i="1"/>
  <c r="F34" i="1" s="1"/>
  <c r="H192" i="1"/>
  <c r="H190" i="1"/>
  <c r="H177" i="1"/>
  <c r="E286" i="1"/>
  <c r="D465" i="1"/>
  <c r="I476" i="1"/>
  <c r="I132" i="1"/>
  <c r="I128" i="1"/>
  <c r="H345" i="1"/>
  <c r="E426" i="1"/>
  <c r="H481" i="1"/>
  <c r="H97" i="1"/>
  <c r="G36" i="1"/>
  <c r="G35" i="1" s="1"/>
  <c r="H37" i="1"/>
  <c r="I384" i="1"/>
  <c r="I485" i="1"/>
  <c r="I350" i="1"/>
  <c r="H311" i="1"/>
  <c r="F238" i="1"/>
  <c r="H261" i="1"/>
  <c r="H258" i="1" s="1"/>
  <c r="H388" i="1"/>
  <c r="H314" i="1"/>
  <c r="G154" i="1"/>
  <c r="H154" i="1" s="1"/>
  <c r="I162" i="1"/>
  <c r="H436" i="1"/>
  <c r="I478" i="1"/>
  <c r="I417" i="1"/>
  <c r="H557" i="1"/>
  <c r="H547" i="1"/>
  <c r="H542" i="1"/>
  <c r="I391" i="1"/>
  <c r="H369" i="1"/>
  <c r="H357" i="1"/>
  <c r="H354" i="1"/>
  <c r="H321" i="1"/>
  <c r="H159" i="1"/>
  <c r="I94" i="1"/>
  <c r="G93" i="1"/>
  <c r="G91" i="1" s="1"/>
  <c r="D22" i="3" s="1"/>
  <c r="G61" i="1"/>
  <c r="H61" i="1" s="1"/>
  <c r="H31" i="1"/>
  <c r="H534" i="1"/>
  <c r="I527" i="1"/>
  <c r="G519" i="1"/>
  <c r="H519" i="1" s="1"/>
  <c r="I474" i="1"/>
  <c r="I399" i="1"/>
  <c r="I316" i="1"/>
  <c r="I298" i="1"/>
  <c r="I248" i="1"/>
  <c r="H130" i="1"/>
  <c r="I205" i="1"/>
  <c r="E95" i="1"/>
  <c r="G95" i="1" s="1"/>
  <c r="D23" i="3" s="1"/>
  <c r="H36" i="1"/>
  <c r="H488" i="1"/>
  <c r="H200" i="1"/>
  <c r="H152" i="1"/>
  <c r="H170" i="1"/>
  <c r="E125" i="1"/>
  <c r="E124" i="1" s="1"/>
  <c r="I373" i="1"/>
  <c r="D515" i="1"/>
  <c r="I539" i="1"/>
  <c r="E470" i="1"/>
  <c r="G471" i="1"/>
  <c r="G452" i="1"/>
  <c r="E451" i="1"/>
  <c r="G451" i="1" s="1"/>
  <c r="H451" i="1" s="1"/>
  <c r="I448" i="1"/>
  <c r="H448" i="1"/>
  <c r="I422" i="1"/>
  <c r="H422" i="1"/>
  <c r="C367" i="1"/>
  <c r="C45" i="3" s="1"/>
  <c r="C344" i="1"/>
  <c r="E334" i="1"/>
  <c r="C319" i="1"/>
  <c r="C42" i="3" s="1"/>
  <c r="H305" i="1"/>
  <c r="I305" i="1"/>
  <c r="E239" i="1"/>
  <c r="G245" i="1"/>
  <c r="G545" i="1"/>
  <c r="E538" i="1"/>
  <c r="H533" i="1"/>
  <c r="C532" i="1"/>
  <c r="G553" i="1"/>
  <c r="D57" i="3" s="1"/>
  <c r="H554" i="1"/>
  <c r="D532" i="1"/>
  <c r="I508" i="1"/>
  <c r="I502" i="1" s="1"/>
  <c r="G515" i="1"/>
  <c r="G494" i="1"/>
  <c r="I495" i="1"/>
  <c r="F493" i="1"/>
  <c r="I464" i="1"/>
  <c r="H464" i="1"/>
  <c r="D445" i="1"/>
  <c r="I443" i="1"/>
  <c r="G433" i="1"/>
  <c r="I433" i="1" s="1"/>
  <c r="I434" i="1"/>
  <c r="H434" i="1"/>
  <c r="H411" i="1"/>
  <c r="H387" i="1"/>
  <c r="C386" i="1"/>
  <c r="H467" i="1"/>
  <c r="I463" i="1"/>
  <c r="I453" i="1"/>
  <c r="H453" i="1"/>
  <c r="G447" i="1"/>
  <c r="E446" i="1"/>
  <c r="D426" i="1"/>
  <c r="G421" i="1"/>
  <c r="E414" i="1"/>
  <c r="E409" i="1" s="1"/>
  <c r="D409" i="1"/>
  <c r="I397" i="1"/>
  <c r="H397" i="1"/>
  <c r="E372" i="1"/>
  <c r="G372" i="1" s="1"/>
  <c r="H372" i="1" s="1"/>
  <c r="G376" i="1"/>
  <c r="E367" i="1"/>
  <c r="G367" i="1" s="1"/>
  <c r="D45" i="3" s="1"/>
  <c r="G368" i="1"/>
  <c r="I368" i="1" s="1"/>
  <c r="D367" i="1"/>
  <c r="I349" i="1"/>
  <c r="D344" i="1"/>
  <c r="E344" i="1"/>
  <c r="G320" i="1"/>
  <c r="I320" i="1" s="1"/>
  <c r="D319" i="1"/>
  <c r="E306" i="1"/>
  <c r="G306" i="1" s="1"/>
  <c r="H306" i="1" s="1"/>
  <c r="G307" i="1"/>
  <c r="G304" i="1"/>
  <c r="E303" i="1"/>
  <c r="I283" i="1"/>
  <c r="D282" i="1"/>
  <c r="H239" i="1"/>
  <c r="I237" i="1"/>
  <c r="H237" i="1"/>
  <c r="I297" i="1"/>
  <c r="H297" i="1"/>
  <c r="H296" i="1" s="1"/>
  <c r="H273" i="1"/>
  <c r="I272" i="1"/>
  <c r="H272" i="1"/>
  <c r="H271" i="1" s="1"/>
  <c r="G265" i="1"/>
  <c r="I265" i="1" s="1"/>
  <c r="E264" i="1"/>
  <c r="I208" i="1"/>
  <c r="D207" i="1"/>
  <c r="C207" i="1"/>
  <c r="E188" i="1"/>
  <c r="G188" i="1" s="1"/>
  <c r="D33" i="3" s="1"/>
  <c r="G189" i="1"/>
  <c r="I189" i="1" s="1"/>
  <c r="I188" i="1" s="1"/>
  <c r="E33" i="3" s="1"/>
  <c r="D188" i="1"/>
  <c r="E179" i="1"/>
  <c r="G179" i="1" s="1"/>
  <c r="H179" i="1" s="1"/>
  <c r="G184" i="1"/>
  <c r="E175" i="1"/>
  <c r="G175" i="1" s="1"/>
  <c r="G176" i="1"/>
  <c r="I176" i="1" s="1"/>
  <c r="H151" i="1"/>
  <c r="C150" i="1"/>
  <c r="C30" i="3" s="1"/>
  <c r="H144" i="1"/>
  <c r="G143" i="1"/>
  <c r="H143" i="1" s="1"/>
  <c r="E139" i="1"/>
  <c r="D134" i="1"/>
  <c r="I170" i="1"/>
  <c r="I148" i="1"/>
  <c r="H120" i="1"/>
  <c r="C119" i="1"/>
  <c r="H119" i="1" s="1"/>
  <c r="I115" i="1"/>
  <c r="D114" i="1"/>
  <c r="H103" i="1"/>
  <c r="H169" i="1"/>
  <c r="I157" i="1"/>
  <c r="I146" i="1"/>
  <c r="H126" i="1"/>
  <c r="C125" i="1"/>
  <c r="H117" i="1"/>
  <c r="C95" i="1"/>
  <c r="C23" i="3" s="1"/>
  <c r="H96" i="1"/>
  <c r="G92" i="1"/>
  <c r="I92" i="1" s="1"/>
  <c r="E87" i="1"/>
  <c r="E88" i="1"/>
  <c r="H56" i="1"/>
  <c r="H55" i="1" s="1"/>
  <c r="C55" i="1"/>
  <c r="C14" i="3" s="1"/>
  <c r="H51" i="1"/>
  <c r="G50" i="1"/>
  <c r="I50" i="1" s="1"/>
  <c r="I51" i="1"/>
  <c r="D42" i="1"/>
  <c r="D34" i="1" s="1"/>
  <c r="D19" i="1"/>
  <c r="I76" i="1"/>
  <c r="G75" i="1"/>
  <c r="H76" i="1"/>
  <c r="D493" i="1"/>
  <c r="H553" i="1"/>
  <c r="H410" i="1"/>
  <c r="C409" i="1"/>
  <c r="C48" i="3" s="1"/>
  <c r="H466" i="1"/>
  <c r="C465" i="1"/>
  <c r="C51" i="3" s="1"/>
  <c r="G427" i="1"/>
  <c r="H427" i="1" s="1"/>
  <c r="F426" i="1"/>
  <c r="F301" i="1" s="1"/>
  <c r="G396" i="1"/>
  <c r="E395" i="1"/>
  <c r="H338" i="1"/>
  <c r="I338" i="1"/>
  <c r="G236" i="1"/>
  <c r="E226" i="1"/>
  <c r="D302" i="1"/>
  <c r="I266" i="1"/>
  <c r="H266" i="1"/>
  <c r="H265" i="1" s="1"/>
  <c r="I240" i="1"/>
  <c r="D239" i="1"/>
  <c r="D220" i="1"/>
  <c r="C188" i="1"/>
  <c r="H176" i="1"/>
  <c r="C175" i="1"/>
  <c r="C32" i="3" s="1"/>
  <c r="I169" i="1"/>
  <c r="D168" i="1"/>
  <c r="I168" i="1" s="1"/>
  <c r="E31" i="3" s="1"/>
  <c r="D139" i="1"/>
  <c r="E135" i="1"/>
  <c r="G136" i="1"/>
  <c r="I131" i="1"/>
  <c r="D130" i="1"/>
  <c r="I130" i="1" s="1"/>
  <c r="H157" i="1"/>
  <c r="I127" i="1"/>
  <c r="D126" i="1"/>
  <c r="C69" i="1"/>
  <c r="H70" i="1"/>
  <c r="C59" i="1"/>
  <c r="C15" i="3" s="1"/>
  <c r="I151" i="1"/>
  <c r="H141" i="1"/>
  <c r="G140" i="1"/>
  <c r="I140" i="1" s="1"/>
  <c r="H116" i="1"/>
  <c r="C115" i="1"/>
  <c r="G114" i="1"/>
  <c r="E113" i="1"/>
  <c r="I96" i="1"/>
  <c r="D95" i="1"/>
  <c r="I90" i="1"/>
  <c r="G89" i="1"/>
  <c r="H90" i="1"/>
  <c r="G81" i="1"/>
  <c r="D20" i="3" s="1"/>
  <c r="H83" i="1"/>
  <c r="G82" i="1"/>
  <c r="H82" i="1" s="1"/>
  <c r="H78" i="1"/>
  <c r="H77" i="1" s="1"/>
  <c r="C77" i="1"/>
  <c r="C19" i="3" s="1"/>
  <c r="D49" i="1"/>
  <c r="H44" i="1"/>
  <c r="G43" i="1"/>
  <c r="G125" i="1"/>
  <c r="H21" i="1"/>
  <c r="G20" i="1"/>
  <c r="I21" i="1"/>
  <c r="I44" i="1"/>
  <c r="H69" i="1" l="1"/>
  <c r="C17" i="3"/>
  <c r="H386" i="1"/>
  <c r="C46" i="3"/>
  <c r="H188" i="1"/>
  <c r="C33" i="3"/>
  <c r="I175" i="1"/>
  <c r="E32" i="3" s="1"/>
  <c r="D32" i="3"/>
  <c r="H207" i="1"/>
  <c r="C34" i="3"/>
  <c r="H515" i="1"/>
  <c r="D54" i="3"/>
  <c r="I69" i="1"/>
  <c r="E17" i="3" s="1"/>
  <c r="D17" i="3"/>
  <c r="C238" i="1"/>
  <c r="C37" i="3"/>
  <c r="H494" i="1"/>
  <c r="D53" i="3"/>
  <c r="C493" i="1"/>
  <c r="C55" i="3"/>
  <c r="H35" i="1"/>
  <c r="D11" i="3"/>
  <c r="C34" i="1"/>
  <c r="I35" i="1"/>
  <c r="E11" i="3" s="1"/>
  <c r="H552" i="1"/>
  <c r="I207" i="1"/>
  <c r="E34" i="3" s="1"/>
  <c r="F33" i="1"/>
  <c r="F18" i="1" s="1"/>
  <c r="H102" i="1"/>
  <c r="H175" i="1"/>
  <c r="I95" i="1"/>
  <c r="E23" i="3" s="1"/>
  <c r="G60" i="1"/>
  <c r="I60" i="1" s="1"/>
  <c r="I59" i="1" s="1"/>
  <c r="E15" i="3" s="1"/>
  <c r="I553" i="1"/>
  <c r="G552" i="1"/>
  <c r="H189" i="1"/>
  <c r="I367" i="1"/>
  <c r="E45" i="3" s="1"/>
  <c r="I36" i="1"/>
  <c r="I82" i="1"/>
  <c r="H433" i="1"/>
  <c r="I306" i="1"/>
  <c r="G150" i="1"/>
  <c r="I154" i="1"/>
  <c r="I61" i="1"/>
  <c r="I494" i="1"/>
  <c r="E53" i="3" s="1"/>
  <c r="I179" i="1"/>
  <c r="I93" i="1"/>
  <c r="E34" i="1"/>
  <c r="H95" i="1"/>
  <c r="H93" i="1"/>
  <c r="H264" i="1"/>
  <c r="H257" i="1" s="1"/>
  <c r="H150" i="1"/>
  <c r="E445" i="1"/>
  <c r="G445" i="1" s="1"/>
  <c r="I451" i="1"/>
  <c r="I519" i="1"/>
  <c r="G19" i="1"/>
  <c r="H19" i="1" s="1"/>
  <c r="H20" i="1"/>
  <c r="H115" i="1"/>
  <c r="C114" i="1"/>
  <c r="D238" i="1"/>
  <c r="G286" i="1"/>
  <c r="E282" i="1"/>
  <c r="E220" i="1"/>
  <c r="G220" i="1" s="1"/>
  <c r="G226" i="1"/>
  <c r="G395" i="1"/>
  <c r="E390" i="1"/>
  <c r="G390" i="1" s="1"/>
  <c r="D47" i="3" s="1"/>
  <c r="G264" i="1"/>
  <c r="I264" i="1" s="1"/>
  <c r="E257" i="1"/>
  <c r="G257" i="1" s="1"/>
  <c r="H307" i="1"/>
  <c r="I307" i="1"/>
  <c r="G124" i="1"/>
  <c r="E123" i="1"/>
  <c r="G123" i="1" s="1"/>
  <c r="D26" i="3" s="1"/>
  <c r="G59" i="1"/>
  <c r="D15" i="3" s="1"/>
  <c r="G42" i="1"/>
  <c r="D12" i="3" s="1"/>
  <c r="H43" i="1"/>
  <c r="H81" i="1"/>
  <c r="I81" i="1"/>
  <c r="E20" i="3" s="1"/>
  <c r="G87" i="1"/>
  <c r="D21" i="3" s="1"/>
  <c r="H89" i="1"/>
  <c r="G88" i="1"/>
  <c r="I89" i="1"/>
  <c r="H92" i="1"/>
  <c r="I126" i="1"/>
  <c r="D125" i="1"/>
  <c r="H136" i="1"/>
  <c r="I136" i="1"/>
  <c r="D138" i="1"/>
  <c r="I143" i="1"/>
  <c r="H236" i="1"/>
  <c r="I236" i="1"/>
  <c r="I396" i="1"/>
  <c r="H396" i="1"/>
  <c r="G73" i="1"/>
  <c r="D18" i="3" s="1"/>
  <c r="H75" i="1"/>
  <c r="G74" i="1"/>
  <c r="I75" i="1"/>
  <c r="I20" i="1"/>
  <c r="I43" i="1"/>
  <c r="G49" i="1"/>
  <c r="H50" i="1"/>
  <c r="I91" i="1"/>
  <c r="E22" i="3" s="1"/>
  <c r="H91" i="1"/>
  <c r="C138" i="1"/>
  <c r="H184" i="1"/>
  <c r="I184" i="1"/>
  <c r="H304" i="1"/>
  <c r="I304" i="1"/>
  <c r="E343" i="1"/>
  <c r="G343" i="1" s="1"/>
  <c r="D43" i="3" s="1"/>
  <c r="G344" i="1"/>
  <c r="H344" i="1" s="1"/>
  <c r="H376" i="1"/>
  <c r="I376" i="1"/>
  <c r="G414" i="1"/>
  <c r="G409" i="1"/>
  <c r="G426" i="1"/>
  <c r="I427" i="1"/>
  <c r="H545" i="1"/>
  <c r="I545" i="1"/>
  <c r="H320" i="1"/>
  <c r="C343" i="1"/>
  <c r="C43" i="3" s="1"/>
  <c r="H368" i="1"/>
  <c r="H471" i="1"/>
  <c r="I471" i="1"/>
  <c r="E112" i="1"/>
  <c r="G113" i="1"/>
  <c r="G139" i="1"/>
  <c r="H140" i="1"/>
  <c r="G135" i="1"/>
  <c r="E134" i="1"/>
  <c r="G134" i="1" s="1"/>
  <c r="I42" i="1"/>
  <c r="E12" i="3" s="1"/>
  <c r="H125" i="1"/>
  <c r="C124" i="1"/>
  <c r="I114" i="1"/>
  <c r="D113" i="1"/>
  <c r="E302" i="1"/>
  <c r="G303" i="1"/>
  <c r="D343" i="1"/>
  <c r="D301" i="1" s="1"/>
  <c r="H421" i="1"/>
  <c r="I421" i="1"/>
  <c r="H447" i="1"/>
  <c r="G446" i="1"/>
  <c r="I447" i="1"/>
  <c r="G538" i="1"/>
  <c r="E532" i="1"/>
  <c r="G239" i="1"/>
  <c r="I245" i="1"/>
  <c r="G334" i="1"/>
  <c r="E326" i="1"/>
  <c r="H367" i="1"/>
  <c r="I372" i="1"/>
  <c r="H452" i="1"/>
  <c r="I452" i="1"/>
  <c r="G470" i="1"/>
  <c r="E465" i="1"/>
  <c r="G465" i="1" s="1"/>
  <c r="I515" i="1"/>
  <c r="E54" i="3" s="1"/>
  <c r="I465" i="1" l="1"/>
  <c r="E51" i="3" s="1"/>
  <c r="D51" i="3"/>
  <c r="H139" i="1"/>
  <c r="D29" i="3"/>
  <c r="H409" i="1"/>
  <c r="D48" i="3"/>
  <c r="H445" i="1"/>
  <c r="D50" i="3"/>
  <c r="I239" i="1"/>
  <c r="E37" i="3" s="1"/>
  <c r="D37" i="3"/>
  <c r="H134" i="1"/>
  <c r="D27" i="3"/>
  <c r="H426" i="1"/>
  <c r="D49" i="3"/>
  <c r="I257" i="1"/>
  <c r="E38" i="3" s="1"/>
  <c r="D38" i="3"/>
  <c r="I150" i="1"/>
  <c r="E30" i="3" s="1"/>
  <c r="D30" i="3"/>
  <c r="I552" i="1"/>
  <c r="E57" i="3"/>
  <c r="H49" i="1"/>
  <c r="D13" i="3"/>
  <c r="H220" i="1"/>
  <c r="D35" i="3"/>
  <c r="H60" i="1"/>
  <c r="H59" i="1" s="1"/>
  <c r="G34" i="1"/>
  <c r="H343" i="1"/>
  <c r="I426" i="1"/>
  <c r="E49" i="3" s="1"/>
  <c r="E138" i="1"/>
  <c r="G138" i="1" s="1"/>
  <c r="H138" i="1" s="1"/>
  <c r="I134" i="1"/>
  <c r="E27" i="3" s="1"/>
  <c r="I344" i="1"/>
  <c r="I19" i="1"/>
  <c r="I445" i="1"/>
  <c r="E50" i="3" s="1"/>
  <c r="G326" i="1"/>
  <c r="E319" i="1"/>
  <c r="G319" i="1" s="1"/>
  <c r="D42" i="3" s="1"/>
  <c r="H538" i="1"/>
  <c r="I538" i="1"/>
  <c r="H446" i="1"/>
  <c r="I446" i="1"/>
  <c r="H303" i="1"/>
  <c r="I303" i="1"/>
  <c r="I113" i="1"/>
  <c r="D112" i="1"/>
  <c r="H124" i="1"/>
  <c r="C123" i="1"/>
  <c r="H465" i="1"/>
  <c r="H135" i="1"/>
  <c r="I135" i="1"/>
  <c r="G112" i="1"/>
  <c r="D25" i="3" s="1"/>
  <c r="E111" i="1"/>
  <c r="G111" i="1" s="1"/>
  <c r="H414" i="1"/>
  <c r="I414" i="1"/>
  <c r="H74" i="1"/>
  <c r="I74" i="1"/>
  <c r="I73" i="1"/>
  <c r="E18" i="3" s="1"/>
  <c r="H73" i="1"/>
  <c r="I139" i="1"/>
  <c r="E29" i="3" s="1"/>
  <c r="H88" i="1"/>
  <c r="I88" i="1"/>
  <c r="H87" i="1"/>
  <c r="I87" i="1"/>
  <c r="E21" i="3" s="1"/>
  <c r="H390" i="1"/>
  <c r="I390" i="1"/>
  <c r="E47" i="3" s="1"/>
  <c r="H226" i="1"/>
  <c r="I226" i="1"/>
  <c r="I220" i="1" s="1"/>
  <c r="E35" i="3" s="1"/>
  <c r="H114" i="1"/>
  <c r="C113" i="1"/>
  <c r="H470" i="1"/>
  <c r="I470" i="1"/>
  <c r="H334" i="1"/>
  <c r="I334" i="1"/>
  <c r="G532" i="1"/>
  <c r="D55" i="3" s="1"/>
  <c r="E493" i="1"/>
  <c r="G493" i="1" s="1"/>
  <c r="I343" i="1"/>
  <c r="E43" i="3" s="1"/>
  <c r="C301" i="1"/>
  <c r="G302" i="1"/>
  <c r="D41" i="3" s="1"/>
  <c r="E301" i="1"/>
  <c r="E238" i="1"/>
  <c r="G238" i="1" s="1"/>
  <c r="H238" i="1" s="1"/>
  <c r="I409" i="1"/>
  <c r="E48" i="3" s="1"/>
  <c r="I125" i="1"/>
  <c r="D124" i="1"/>
  <c r="I49" i="1"/>
  <c r="E13" i="3" s="1"/>
  <c r="H42" i="1"/>
  <c r="I395" i="1"/>
  <c r="H395" i="1"/>
  <c r="H286" i="1"/>
  <c r="H282" i="1" s="1"/>
  <c r="G282" i="1"/>
  <c r="D39" i="3" s="1"/>
  <c r="I286" i="1"/>
  <c r="I282" i="1" s="1"/>
  <c r="E39" i="3" s="1"/>
  <c r="D61" i="3" l="1"/>
  <c r="H123" i="1"/>
  <c r="C26" i="3"/>
  <c r="G301" i="1"/>
  <c r="E33" i="1"/>
  <c r="E18" i="1" s="1"/>
  <c r="G18" i="1" s="1"/>
  <c r="I238" i="1"/>
  <c r="I138" i="1"/>
  <c r="I124" i="1"/>
  <c r="D123" i="1"/>
  <c r="I123" i="1" s="1"/>
  <c r="E26" i="3" s="1"/>
  <c r="H302" i="1"/>
  <c r="I302" i="1"/>
  <c r="E41" i="3" s="1"/>
  <c r="H532" i="1"/>
  <c r="I532" i="1"/>
  <c r="E55" i="3" s="1"/>
  <c r="I326" i="1"/>
  <c r="H326" i="1"/>
  <c r="H301" i="1"/>
  <c r="I493" i="1"/>
  <c r="H493" i="1"/>
  <c r="H113" i="1"/>
  <c r="C112" i="1"/>
  <c r="C25" i="3" s="1"/>
  <c r="I112" i="1"/>
  <c r="E25" i="3" s="1"/>
  <c r="E61" i="3" s="1"/>
  <c r="I319" i="1"/>
  <c r="E42" i="3" s="1"/>
  <c r="H319" i="1"/>
  <c r="C61" i="3" l="1"/>
  <c r="I301" i="1"/>
  <c r="G33" i="1"/>
  <c r="D111" i="1"/>
  <c r="D33" i="1" s="1"/>
  <c r="I111" i="1"/>
  <c r="H12" i="1"/>
  <c r="I12" i="1"/>
  <c r="H112" i="1"/>
  <c r="C111" i="1"/>
  <c r="C33" i="1" s="1"/>
  <c r="H111" i="1" l="1"/>
  <c r="I34" i="1"/>
  <c r="I33" i="1" l="1"/>
  <c r="I18" i="1" s="1"/>
  <c r="D18" i="1"/>
  <c r="H34" i="1"/>
  <c r="H33" i="1" s="1"/>
  <c r="C18" i="1"/>
  <c r="H18" i="1" s="1"/>
</calcChain>
</file>

<file path=xl/sharedStrings.xml><?xml version="1.0" encoding="utf-8"?>
<sst xmlns="http://schemas.openxmlformats.org/spreadsheetml/2006/main" count="1460" uniqueCount="960">
  <si>
    <t>LAPORAN REALISASI ANGGARAN TA 2017</t>
  </si>
  <si>
    <t xml:space="preserve">BULAN </t>
  </si>
  <si>
    <t>SKPD</t>
  </si>
  <si>
    <t>: DINAS KOMUNIKASI DAN INFORMASI</t>
  </si>
  <si>
    <t xml:space="preserve">TAHUN ANGGARAN  </t>
  </si>
  <si>
    <t>: 2017</t>
  </si>
  <si>
    <t xml:space="preserve">PEJABAT PENATAUSAHAAN </t>
  </si>
  <si>
    <t>: ESTI WINDHIANI SUDARMAN,S.Sos</t>
  </si>
  <si>
    <t>KODE REKENING</t>
  </si>
  <si>
    <t>URAIAN</t>
  </si>
  <si>
    <t>ANGGARAN</t>
  </si>
  <si>
    <t>SP 2D / SPJ</t>
  </si>
  <si>
    <t>SISA</t>
  </si>
  <si>
    <t>PERUB APBD</t>
  </si>
  <si>
    <t>DPA</t>
  </si>
  <si>
    <t xml:space="preserve">BULAN INI </t>
  </si>
  <si>
    <t>S/D BULAN LALU</t>
  </si>
  <si>
    <t>S/D BULAN INI</t>
  </si>
  <si>
    <t xml:space="preserve"> APBD</t>
  </si>
  <si>
    <t xml:space="preserve"> DPA</t>
  </si>
  <si>
    <t>Saldo</t>
  </si>
  <si>
    <t>Rekening Koran Gaji</t>
  </si>
  <si>
    <t>Rekening Koran Potongan</t>
  </si>
  <si>
    <t>Rekening Koran Non Gaji</t>
  </si>
  <si>
    <t>Pengembalian ke kasda</t>
  </si>
  <si>
    <t>Jumlah Rekening Koran</t>
  </si>
  <si>
    <t>10210.102100100.00.000.5</t>
  </si>
  <si>
    <t xml:space="preserve">BELANJA DAERAH </t>
  </si>
  <si>
    <t>10210.102100100.00.000.5.1</t>
  </si>
  <si>
    <t xml:space="preserve">BELANJA TIDAK LANGSUNG </t>
  </si>
  <si>
    <t>10210.102100100.00.000.5.1.1</t>
  </si>
  <si>
    <t>BELANJA PEGAWAI</t>
  </si>
  <si>
    <t>10210.102100100.00.000.5.1.1.01</t>
  </si>
  <si>
    <t xml:space="preserve">Gaji dan tunjangan </t>
  </si>
  <si>
    <t>10210.102100100.00.000.5.1.1.01.01</t>
  </si>
  <si>
    <t>Gaji pokok PNS/uang representasi</t>
  </si>
  <si>
    <t>10210.102100100.00.000.5.1.1.01.02</t>
  </si>
  <si>
    <t>Tunjangan keluarga</t>
  </si>
  <si>
    <t>10210.102100100.00.000.5.1.1.01.03</t>
  </si>
  <si>
    <t>Tunjangan jabatan</t>
  </si>
  <si>
    <t>10210.102100100.00.000.5.1.1.01.05</t>
  </si>
  <si>
    <t>Tunjangan fungsional umum</t>
  </si>
  <si>
    <t>10210.102100100.00.000.5.1.1.01.06</t>
  </si>
  <si>
    <t xml:space="preserve">Tunjangan beras </t>
  </si>
  <si>
    <t>10210.102100100.00.000.5.1.1.01.07</t>
  </si>
  <si>
    <t xml:space="preserve">Tunjangan PPh/Tunjangan khusus </t>
  </si>
  <si>
    <t>10210.102100100.00.000.5.1.1.01.08</t>
  </si>
  <si>
    <t xml:space="preserve">Pembulatan gaji </t>
  </si>
  <si>
    <t>10210.102100100.00.000.5.1.1.01.09</t>
  </si>
  <si>
    <t>Iuran Asuransi Kesehatan</t>
  </si>
  <si>
    <t>10210.102100100.00.000.5.1.1.02</t>
  </si>
  <si>
    <t>Tambahan Penghasilan PNS</t>
  </si>
  <si>
    <t>10210.102100100.00.000.5.1.1.02.01</t>
  </si>
  <si>
    <t>Tambahan Penghasilan berdasarkan beban kerja</t>
  </si>
  <si>
    <t>10210.102100100.00.000.5.2</t>
  </si>
  <si>
    <t>BELANJA LANGSUNG</t>
  </si>
  <si>
    <t>10210.102100100.01</t>
  </si>
  <si>
    <t>Program pelayanan administrasi perkantoran</t>
  </si>
  <si>
    <t>10210.102100100.01.002</t>
  </si>
  <si>
    <t>Penyediaan jasa komunikasi,sumber daya air dan listrik</t>
  </si>
  <si>
    <t>10210.102100100.01.002.5.2.2</t>
  </si>
  <si>
    <t>BELANJA BARANG DAN JASA</t>
  </si>
  <si>
    <t>10210.102100100.01.002.5.2.2.03</t>
  </si>
  <si>
    <t>Belanja jasa kantor</t>
  </si>
  <si>
    <t>10210.102100100.01.002.5.2.2.03.01</t>
  </si>
  <si>
    <t>Belanja telepon</t>
  </si>
  <si>
    <t>10210.102100100.01.002.5.2.2.03.02</t>
  </si>
  <si>
    <t>Belanja air</t>
  </si>
  <si>
    <t>10210.102100100.01.002.5.2.2.03.03</t>
  </si>
  <si>
    <t>Belanja listrik</t>
  </si>
  <si>
    <t>10210.102100100.01.002.5.2.2.03.06</t>
  </si>
  <si>
    <t>Belanja kawat/faksimili/internet</t>
  </si>
  <si>
    <t>10210.102100100.01.006</t>
  </si>
  <si>
    <t xml:space="preserve">Penyediaan jasa pemeliharaan dan perizinan kendaraan dinas / operasional </t>
  </si>
  <si>
    <t>10210.102100100.01.002.5.2.2.05</t>
  </si>
  <si>
    <t>Belanja perawatan kendaraan bermotor</t>
  </si>
  <si>
    <t>10210.102100100.01.002.5.2.2.05.01</t>
  </si>
  <si>
    <t>Belanja jasa service</t>
  </si>
  <si>
    <t>10210.102100100.01.002.5.2.2.05.02</t>
  </si>
  <si>
    <t>Belanja penggantian suku cadang</t>
  </si>
  <si>
    <t>10210.102100100.01.002.5.2.2.05.03</t>
  </si>
  <si>
    <t>Belanja bahan bakar minyak/ gas dan pelumas</t>
  </si>
  <si>
    <t>10210.102100100.01.002.5.2.2.05.05</t>
  </si>
  <si>
    <t>Belanja surat tanda nomor kendaraan</t>
  </si>
  <si>
    <t>10210.102100100.01.008</t>
  </si>
  <si>
    <t>Penyediaan jasa kebersihan kantor</t>
  </si>
  <si>
    <t>10210.102100100.01.008.5.2.2</t>
  </si>
  <si>
    <t>10210.102100100.01.008.5.2.2.01</t>
  </si>
  <si>
    <t>Belanja barang pakai habis</t>
  </si>
  <si>
    <t>10210.102100100.01.008.5.2.2.01.05</t>
  </si>
  <si>
    <t>Belanja peralatan kebersihan dan bahan pembersih</t>
  </si>
  <si>
    <t>10210.102100100.01.008.5.2.2.03</t>
  </si>
  <si>
    <t>Belanja Jasa Kantor</t>
  </si>
  <si>
    <t>10210.102100100.01.008.5.2.2.05.27</t>
  </si>
  <si>
    <t>Belanja Jasa Retribusi Kebersihan</t>
  </si>
  <si>
    <t>10210.102100100.01.009</t>
  </si>
  <si>
    <t xml:space="preserve">Penyediaan jasa perbaikan peralatan kerja </t>
  </si>
  <si>
    <t>10210.102100100.01.009.5.2.2</t>
  </si>
  <si>
    <t>10210.102100100.01.009.5.2.2.03</t>
  </si>
  <si>
    <t>10210.102100100.01.009.5.2.2.09.19</t>
  </si>
  <si>
    <t>Belanja jasa service alat kantor</t>
  </si>
  <si>
    <t>10210.102100100.01.010</t>
  </si>
  <si>
    <t>Penyediaan alat tulis kantor</t>
  </si>
  <si>
    <t>10210.102100100.01.010.5.2.2</t>
  </si>
  <si>
    <t>10210.102100100.01.010.5.2.2.01</t>
  </si>
  <si>
    <t>Belanja bahan pakai habis</t>
  </si>
  <si>
    <t>10210.102100100.01.010.5.2.2.01.01</t>
  </si>
  <si>
    <t>Belanja Alat Tulis Kantor</t>
  </si>
  <si>
    <t>10210.102100100.01.010.5.2.2.01.04</t>
  </si>
  <si>
    <t>Belanja perangko, materai dan benda pos lainnya</t>
  </si>
  <si>
    <t>10210.102100100.01.011</t>
  </si>
  <si>
    <t>Penyediaan barang cetakan dan penggandaan</t>
  </si>
  <si>
    <t>10210.102100100.01.011.5.2.2</t>
  </si>
  <si>
    <t>10210.102100100.01.011.5.2.2.06</t>
  </si>
  <si>
    <t>Belanja cetak dan penggandaan</t>
  </si>
  <si>
    <t>10210.102100100.01.011.5.2.2.06.01</t>
  </si>
  <si>
    <t>Belanja cetak</t>
  </si>
  <si>
    <t>10210.102100100.01.011.5.2.2.06.02</t>
  </si>
  <si>
    <t xml:space="preserve">Belanja penggandaan </t>
  </si>
  <si>
    <t>10210.102100100.01.012</t>
  </si>
  <si>
    <t>Penyediaan komponen instalasi listrik / penerangan bangunan kantor</t>
  </si>
  <si>
    <t>10210.102100100.01.012.5.2.2</t>
  </si>
  <si>
    <t>10210.102100100.01.012.5.2.2.01</t>
  </si>
  <si>
    <t>10210.102100100.01.012.5.2.2.01.03</t>
  </si>
  <si>
    <t>Belanja alat listrik dan elektronik</t>
  </si>
  <si>
    <t>10210.102100100.01.014</t>
  </si>
  <si>
    <t>Penyediaan peralatan rumah tangga</t>
  </si>
  <si>
    <t>10210.102100100.01.014.5.2.2</t>
  </si>
  <si>
    <t>10210.102100100.01.014.5.2.2.01</t>
  </si>
  <si>
    <t>10210.102100100.01.012.5.2.2.01.11</t>
  </si>
  <si>
    <t>Belanja peralatan rumah tangga lainnya</t>
  </si>
  <si>
    <t>10210.102100100.01.015</t>
  </si>
  <si>
    <t>Penyediaan bahan bacaan dan peraturan perundang-undangan</t>
  </si>
  <si>
    <t>10210.102100100.01.015.5.2.2</t>
  </si>
  <si>
    <t>10210.102100100.01.015.5.2.2.03</t>
  </si>
  <si>
    <t>10210.102100100.01.015.5.2.2.03.05</t>
  </si>
  <si>
    <t>Belanja surat kabar / majalah</t>
  </si>
  <si>
    <t>10210.102100100.01.017</t>
  </si>
  <si>
    <t>Penyediaan makanan dan minuman</t>
  </si>
  <si>
    <t>10210.102100100.01.017.5.2.2</t>
  </si>
  <si>
    <t>10210.102100100.01.017.5.2.2.11</t>
  </si>
  <si>
    <t xml:space="preserve">Belanja makanan dan minuman </t>
  </si>
  <si>
    <t>10210.102100100.01.017.5.2.2.11.01</t>
  </si>
  <si>
    <t>Belanja makanan dan minuman harian pegawai</t>
  </si>
  <si>
    <t>10210.102100100.01.017.5.2.2.11.02</t>
  </si>
  <si>
    <t>Belanja makanan dan minuman rapat</t>
  </si>
  <si>
    <t>10210.102100100.01.017.5.2.2.11.03</t>
  </si>
  <si>
    <t>Belanja makanan dan minuman tamu</t>
  </si>
  <si>
    <t>10210.102100100.01.018</t>
  </si>
  <si>
    <t>Rapat-rapat kordinasi dan konsultasi keluar daerah</t>
  </si>
  <si>
    <t>10210.102100100.01.018.5.2.2</t>
  </si>
  <si>
    <t>10210.102100100.01.018.5.2.2.15</t>
  </si>
  <si>
    <t>Belanja perjalanan dinas</t>
  </si>
  <si>
    <t>Belanja perjalanan dinas luar daerah</t>
  </si>
  <si>
    <t>10210.102100100.01.019</t>
  </si>
  <si>
    <t>Rapat- rapat kordinasi dan konsultasi dalam daerah</t>
  </si>
  <si>
    <t>10210.102100100.01.019.5.2.2</t>
  </si>
  <si>
    <t>10210.102100100.01.019.5.2.2.15</t>
  </si>
  <si>
    <t>10210.102100100.01.018.5.2.2.15.01</t>
  </si>
  <si>
    <t>Belanja perjalanan dinas dalam daerah</t>
  </si>
  <si>
    <t>10210.102100100.01.021</t>
  </si>
  <si>
    <t>Jasa pelayanan perkantoran</t>
  </si>
  <si>
    <t>10210.102100100.01.021.5.2.1</t>
  </si>
  <si>
    <t>10210.102100100.01.021.5.2.1.02</t>
  </si>
  <si>
    <t>Honorarium non PNS</t>
  </si>
  <si>
    <t>10210.102100100.01.021.5.2.1.02.02</t>
  </si>
  <si>
    <t>Honorarium pegawaihonorer/tidak tetap</t>
  </si>
  <si>
    <t>10210.102100100.01.021.5.2.1.02.03</t>
  </si>
  <si>
    <t>Upah tenaga kerja</t>
  </si>
  <si>
    <t>10210.102100100.01.021.5.2.1.03</t>
  </si>
  <si>
    <t>Uang Lembur</t>
  </si>
  <si>
    <t>10210.102100100.01.021.5.2.1.03.01</t>
  </si>
  <si>
    <t>Uang Lembur PNS</t>
  </si>
  <si>
    <t>10210.102100100.01.021.5.2.2</t>
  </si>
  <si>
    <t>10210.102100100.01.021.5.2.2.01</t>
  </si>
  <si>
    <t>Belanja Bahan Pakai Habis</t>
  </si>
  <si>
    <t>10210.102100100.01.021.5.2.2.01.01</t>
  </si>
  <si>
    <t>10210.102100100.01.021.5.2.2.04</t>
  </si>
  <si>
    <t>Belanja Premi Asuransi</t>
  </si>
  <si>
    <t>10210.102100100.01.021.5.2.2.04.06</t>
  </si>
  <si>
    <t>Belanja iuran BPJS</t>
  </si>
  <si>
    <t>10210.102100100.01.021.5.2.2.06</t>
  </si>
  <si>
    <t>Belanja Cetak dan Penggandaan</t>
  </si>
  <si>
    <t>10210.102100100.01.021.5.2.2.06.02</t>
  </si>
  <si>
    <t>10210.102100100.01.021.5.2.2.11</t>
  </si>
  <si>
    <t>Belanja makanan dan minuman</t>
  </si>
  <si>
    <t>10210.102100100.01.021.5.2.2.11.05</t>
  </si>
  <si>
    <t>Belanja makanan dan minuman kegiatan</t>
  </si>
  <si>
    <t>10210.102100100.02</t>
  </si>
  <si>
    <t xml:space="preserve">Program peningkatan sarana dan prasarana aparatur </t>
  </si>
  <si>
    <t>10210.102100100.02.007</t>
  </si>
  <si>
    <t>Pengadaan perlengkapan gedung kantor</t>
  </si>
  <si>
    <t>10210.102100.00.02.007.5.2.3</t>
  </si>
  <si>
    <t>BELANJA MODAL</t>
  </si>
  <si>
    <t>10210.102100.00.02.007.5.2.3.11</t>
  </si>
  <si>
    <t>Belanja Modal PengadaanPerlengkap Kntr</t>
  </si>
  <si>
    <t>10210.102100.00.02.007.5.2.3.11.02</t>
  </si>
  <si>
    <t>Belanja modal Pengadaan almari</t>
  </si>
  <si>
    <t>10210.102100.00.02.007.5.2.3.11.02.03</t>
  </si>
  <si>
    <t>10210.102100.00.02.007.5.2.3.11.02.03.11</t>
  </si>
  <si>
    <t>Belanja Modal Pengdaan Perlengkp Kntr</t>
  </si>
  <si>
    <t>10210.102100.00.02.007.5.2.3.11.02.03.11.02</t>
  </si>
  <si>
    <t>Belanja modal pengadaan almari</t>
  </si>
  <si>
    <t>10210.102100.00.02.007.5.2.3.11.04</t>
  </si>
  <si>
    <t>Belanja modal Pengadaan filing kabinet</t>
  </si>
  <si>
    <t>10210.102100.00.02.007.5.2.3.11.04.03</t>
  </si>
  <si>
    <t>BELAN JA MODAL</t>
  </si>
  <si>
    <t>10210.102100.00.02.007.5.2.3.11.04.03.11</t>
  </si>
  <si>
    <t>Belanja Modal Pengadaan Perlengkp Kntr</t>
  </si>
  <si>
    <t>10210.102100.00.02.007.5.2.311..04.03.11.04</t>
  </si>
  <si>
    <t>10210.102100100.02.010</t>
  </si>
  <si>
    <t>Pengadaan Mebelair</t>
  </si>
  <si>
    <t>10210.102100.00.02.010.5.2.3</t>
  </si>
  <si>
    <t>10210.102100.00.02.010.5.2.3.13</t>
  </si>
  <si>
    <t>Belanja Modal Pengadaan mebeulair</t>
  </si>
  <si>
    <t>10210.102100.00.02.010.5.2.3.13.01</t>
  </si>
  <si>
    <t>Belanja modal Pengadaan meja kerja</t>
  </si>
  <si>
    <t>10210.102100.00.02.010.5.2.3.13.01.03</t>
  </si>
  <si>
    <t>10210.102100.00.02.010.5.2.3.13.01.03.13</t>
  </si>
  <si>
    <t>Belanja Modal Pengdaan mebelair</t>
  </si>
  <si>
    <t>10210.102100.00.02.010.5.2.3.11.01.03.13.01</t>
  </si>
  <si>
    <t>Belanja modal pengadaan meja kerja</t>
  </si>
  <si>
    <t>Belanja modal Pengadaan kursi kerja</t>
  </si>
  <si>
    <t>Belanja Modal Pengadaan mebelair</t>
  </si>
  <si>
    <t>10210.102100100.02.026</t>
  </si>
  <si>
    <t>Pemeliharaan rutin/berkala perlengkapan gedung kantor</t>
  </si>
  <si>
    <t>10210.102100100.02.026.5.2.2</t>
  </si>
  <si>
    <t>Belanja Bahan/Material</t>
  </si>
  <si>
    <t>10210.102100100.02.026.5.2.2.02.01</t>
  </si>
  <si>
    <t>Belanja Bahan Baku Bangunan</t>
  </si>
  <si>
    <t>10210.102100100.15</t>
  </si>
  <si>
    <t xml:space="preserve">Program Pengembangan Komunikasi.Informasi dan Media Massa </t>
  </si>
  <si>
    <t>10210.102100100.15.002</t>
  </si>
  <si>
    <t>Pembinaan dan pengembangan jaringan komunikasi dan informasi</t>
  </si>
  <si>
    <t>10210.102100100.15.002.5.2.1</t>
  </si>
  <si>
    <t>10210.102100100.15.002.5.2.1.01</t>
  </si>
  <si>
    <t>Honorarium PNS</t>
  </si>
  <si>
    <t>10210.102100100.15.002.5.2.1.01.01</t>
  </si>
  <si>
    <t>Honorarium panitia pelaksanaan kegiatan</t>
  </si>
  <si>
    <t>10210.102100100.15.002.5.2.2</t>
  </si>
  <si>
    <t>10210.102100100.15.002.5.2.2.01</t>
  </si>
  <si>
    <t>10210.102100100.15.002.5.2.2..01.01</t>
  </si>
  <si>
    <t>Belanja alat tulis kantor</t>
  </si>
  <si>
    <t>10210.102100100.15.002.06</t>
  </si>
  <si>
    <t>10210.102100100.15.002.06.02</t>
  </si>
  <si>
    <t>10210.102100100.15.002.11</t>
  </si>
  <si>
    <t>10210.102100100.15.002.11.05</t>
  </si>
  <si>
    <t xml:space="preserve"> Belanja makan minum kegiatan</t>
  </si>
  <si>
    <t>10210.102100100.15.003</t>
  </si>
  <si>
    <t>Pembinaan dan pengembangan sumber daya komunikasi dan informasi</t>
  </si>
  <si>
    <t>10210.102100100.15.003.5.2.1</t>
  </si>
  <si>
    <t>10210.102100100.15.003.5.2.1.01</t>
  </si>
  <si>
    <t>10210.102100100.15.003.5.2.1.01.01</t>
  </si>
  <si>
    <t>Honorarium Panitia Pelaksana Kegiatan</t>
  </si>
  <si>
    <t>10210.102100100.15.003.5.2.2</t>
  </si>
  <si>
    <t>10210.102100100.15.003.5.2.2.01</t>
  </si>
  <si>
    <t>10210.102100100.15.003.5.2.2.01.01</t>
  </si>
  <si>
    <t>Belanja Alat tulis kantor</t>
  </si>
  <si>
    <t>10210.102100100.15.003.5.2.2.06</t>
  </si>
  <si>
    <t xml:space="preserve">Belanja Cetak dan Penggandaan </t>
  </si>
  <si>
    <t>10210.102100100.15.003.5.2.2.02</t>
  </si>
  <si>
    <t xml:space="preserve">Belanja Penggandaan </t>
  </si>
  <si>
    <t>10210.102100100.15.003.5.2.2.11</t>
  </si>
  <si>
    <t>Belanja Makanan dan Minuman</t>
  </si>
  <si>
    <t>10210.102100100.15.003.5.2.2.11.02</t>
  </si>
  <si>
    <t>10210.102100100.15.003.5.2.2.11.05</t>
  </si>
  <si>
    <t>10210.102100100.15.003.5.2.2.15</t>
  </si>
  <si>
    <t>Belanja Perjalanan Dinas</t>
  </si>
  <si>
    <t>10210.102100100.15.003.5.2.2.15.01</t>
  </si>
  <si>
    <t>10210.102100100.15.003.5.2.2.15.02</t>
  </si>
  <si>
    <t>10210.102100100.15.003.5.2.2.17</t>
  </si>
  <si>
    <t>Belanja kursus,pelatihan,sosialisasi dan bimbingan teknis</t>
  </si>
  <si>
    <t>10210.102100100.15.003.5.2.2.17.03</t>
  </si>
  <si>
    <t>Belanja Transportasi</t>
  </si>
  <si>
    <t>10210.102100100.15.003.5.2.2.17.04</t>
  </si>
  <si>
    <t xml:space="preserve">Honorarium tenaga ahli/instruktur/narasumber </t>
  </si>
  <si>
    <t>10210.102100100.15.005</t>
  </si>
  <si>
    <t>Pengadaan alat studio dan komunikasi</t>
  </si>
  <si>
    <t>10210.102100100.15.005.5.2.2.3</t>
  </si>
  <si>
    <t xml:space="preserve">BELANJA MODAL </t>
  </si>
  <si>
    <t>10210.102100100.15.005.5.2.2.3.12</t>
  </si>
  <si>
    <t>Belanja Modal Pengadaan Komputer</t>
  </si>
  <si>
    <t>10210.102100100.15.005.5.2.2.3.12.01</t>
  </si>
  <si>
    <t>Belanja modal Pengadaan komputer mainframe/server</t>
  </si>
  <si>
    <t>10210.102100100.15.005.5.2.2.3.12.02</t>
  </si>
  <si>
    <t>Belanja modal Pengadaan komputer /PC</t>
  </si>
  <si>
    <t>10210.102100100.15.005.5.2.2.3.16</t>
  </si>
  <si>
    <t>Belanja Modal Pengadaan Alat-alat Studio</t>
  </si>
  <si>
    <t>10210.102100100.15.005.5.2.2.3.16.01</t>
  </si>
  <si>
    <t>Belanja modal Pengadaan Kamera</t>
  </si>
  <si>
    <t>10210.102100100.15.017</t>
  </si>
  <si>
    <t>Pemeliharaan alat studio</t>
  </si>
  <si>
    <t>10210.102100100.15.017.5.2.1</t>
  </si>
  <si>
    <t>10210.102100100.15.017.5.2.1.01</t>
  </si>
  <si>
    <t>10210.102100100.15.017.5.2.1.01.01</t>
  </si>
  <si>
    <t>Honorarium panitia pelaksana kegiatan</t>
  </si>
  <si>
    <t>10210.102100100.15.017.5.2.2</t>
  </si>
  <si>
    <t>10210.102100100.15.017.5.2.2.01</t>
  </si>
  <si>
    <t>Belanja Bahan Pakaia Habis</t>
  </si>
  <si>
    <t>10210.102100100.15.017.5.2.2.01.01</t>
  </si>
  <si>
    <t>10210.102100100.15.017.5.2.2.01.03</t>
  </si>
  <si>
    <t>10210.102100100.15.017.5.2.2.01.05</t>
  </si>
  <si>
    <t>10210.102100100.15.017.5.2.2.03</t>
  </si>
  <si>
    <t>10210.102100100.15.017.5.2.2.03.18</t>
  </si>
  <si>
    <t>Belanja jasa Service Alat Studio</t>
  </si>
  <si>
    <t>10210.102100100.15.017.5.2.2.03.41</t>
  </si>
  <si>
    <t>Belanja jasa pemeliharaan jaringan komunikasi</t>
  </si>
  <si>
    <t>10210.102100100.15.017.5.2.2.03.42</t>
  </si>
  <si>
    <t>Belanja jasa pemeliharaan komputer</t>
  </si>
  <si>
    <t>10210.102100100.15.029</t>
  </si>
  <si>
    <t>Lomba Inovasi Teknologi,Informasi dan Komunikasi</t>
  </si>
  <si>
    <t>10210.102100100.15.029.5.2.1</t>
  </si>
  <si>
    <t>10210.102100100.15.029.5.2.1.01</t>
  </si>
  <si>
    <t>10210.102100100.15.029.5.2.1.01.01</t>
  </si>
  <si>
    <t>10210.102100100.15.029.5.2.1.02</t>
  </si>
  <si>
    <t>Honorarium Non PNS</t>
  </si>
  <si>
    <t>10210.102100100.15.029.5.2.1.02.04</t>
  </si>
  <si>
    <t xml:space="preserve">Honorarium Pelaksana Kegiatan </t>
  </si>
  <si>
    <t>10210.102100100.15.029.5.2.2</t>
  </si>
  <si>
    <t xml:space="preserve">BELANJA BARANG DAN JASA </t>
  </si>
  <si>
    <t>10210.102100100.15.029.5.2.2.01</t>
  </si>
  <si>
    <t>10210.102100100.15.029.5.2.2.01.01</t>
  </si>
  <si>
    <t>10210.102100100.15.029.5.2.2.02.04</t>
  </si>
  <si>
    <t>Belanja perangko,materai dan benda pos lainnya</t>
  </si>
  <si>
    <t>10210.102100100.15.029.5.2.2.02</t>
  </si>
  <si>
    <t>10210.102100100.15.029.5.2.2.02.06</t>
  </si>
  <si>
    <t>Belanja bahan lainnya</t>
  </si>
  <si>
    <t>10210.102100100.15.029.5.2.2.06</t>
  </si>
  <si>
    <t>10210.102100100.15.029.5.2.2.06.01</t>
  </si>
  <si>
    <t xml:space="preserve">Belanja cetak </t>
  </si>
  <si>
    <t>10210.102100100.15.029.5.2.2.11</t>
  </si>
  <si>
    <t xml:space="preserve">Belanja Makanan dan Minuman </t>
  </si>
  <si>
    <t>10210.102100100.15.029.5.2.2.11.02</t>
  </si>
  <si>
    <t>10210.102100100.15.029.5.2.2.11.05</t>
  </si>
  <si>
    <t xml:space="preserve">Belanja makanan dan minuman kegiatan </t>
  </si>
  <si>
    <t>10210.102100100.15.029.5.2.2.27</t>
  </si>
  <si>
    <t>Uang untuk diberikan kepada pihak ketiga/masyarakat</t>
  </si>
  <si>
    <t>10210.102100100.15.029.5.2.2.27.02</t>
  </si>
  <si>
    <t>Uang untuk diberikan kepada masyarakat</t>
  </si>
  <si>
    <t>10210.102100100.15.030</t>
  </si>
  <si>
    <t>Diseminasi Informasi melalui Pentas Seni FK Mitra</t>
  </si>
  <si>
    <t>10210.102100100.15.030.5.2.1</t>
  </si>
  <si>
    <t>10210.102100100.15.030.5.2.1.01</t>
  </si>
  <si>
    <t>10210.102100100.15.030.5.2.1.01.04</t>
  </si>
  <si>
    <t>10210.102100100.15.030.5.2.2</t>
  </si>
  <si>
    <t>10210.102100100.15.030.5.2.2.10</t>
  </si>
  <si>
    <t xml:space="preserve">Belanja sewa perlengkapan dan peralatan </t>
  </si>
  <si>
    <t>10210.102100100.15.030.5.2.2.10.06</t>
  </si>
  <si>
    <t>Belanja Sewa Pakaian Adat/Tradisional</t>
  </si>
  <si>
    <t>10210.102100100.15.030.5.2.2.10.07</t>
  </si>
  <si>
    <t>Belanja Sewa Sound sistem</t>
  </si>
  <si>
    <t>10210.102100100.15.030.5.2.2.11</t>
  </si>
  <si>
    <t>10210.102100100.15.030.5.2.2.11.02</t>
  </si>
  <si>
    <t>10210.102100100.15.030.5.2.2.11.05</t>
  </si>
  <si>
    <t>10210.102100100.15.030.5.2.2.15</t>
  </si>
  <si>
    <t xml:space="preserve">Belanja Perjalanan Dinas </t>
  </si>
  <si>
    <t>10210.102100100.15.030.5.2.2.15.02</t>
  </si>
  <si>
    <t>10210.102100100.15.040</t>
  </si>
  <si>
    <t>Pengadaan Jaringan LPSE dan Online SKPD</t>
  </si>
  <si>
    <t>10210.102100100.15.040.5.2.1</t>
  </si>
  <si>
    <t>10210.102100100.15.040.5.2.1.01</t>
  </si>
  <si>
    <t>10210.102100100.15.040.5.2.1.01.01</t>
  </si>
  <si>
    <t>10210.102100100.15.040.5.2.1.01.02</t>
  </si>
  <si>
    <t>Honorarium Tim Pengadaan Barang/Jasa</t>
  </si>
  <si>
    <t>10210.102100100.15.040.5.2.1.01.03</t>
  </si>
  <si>
    <t xml:space="preserve">Honorarium Tim Penerimaan Hasil Pekerjaan </t>
  </si>
  <si>
    <t>10210.102100100.15.040.5.2.2</t>
  </si>
  <si>
    <t>10210.102100100.15.040.5.2.2.01</t>
  </si>
  <si>
    <t>Belanja Bahan Pakain Habis</t>
  </si>
  <si>
    <t>10210.102100100.15.040.5.2.2.01.01</t>
  </si>
  <si>
    <t>10210.102100100.15.040.5.2.2.01.04</t>
  </si>
  <si>
    <t>10210.102100100.15.40.5.2.2.03</t>
  </si>
  <si>
    <t>10210.102100100.15.40.5.2.2.03..06</t>
  </si>
  <si>
    <t>10210.102100100.15.40.5.2.2.06</t>
  </si>
  <si>
    <t>10210.102100100.15.040.5.2.2.06.02</t>
  </si>
  <si>
    <t>10210.102100100.15.40.5.2.2.07</t>
  </si>
  <si>
    <t>Belanja Sewa Rumah/Gedung/Gudang/Parkir</t>
  </si>
  <si>
    <t>10210.102100100.15.40.5.2.2.07.05</t>
  </si>
  <si>
    <t>Belanja sewa</t>
  </si>
  <si>
    <t>10210.102100100.15.040.5.2.2.15</t>
  </si>
  <si>
    <t>10210.102100100.15.040.5.2.2.15.02</t>
  </si>
  <si>
    <t>10210.102100100.16</t>
  </si>
  <si>
    <t>Program pengkajian dan penelitian bidang komunikasi dan informasi</t>
  </si>
  <si>
    <t>10210.102100100.16.002</t>
  </si>
  <si>
    <t>Pengendalian dan pengwasan menara telekomunikasi</t>
  </si>
  <si>
    <t>10210.102100100.16.002.5.2.1</t>
  </si>
  <si>
    <t>10210.102100100.16.002.5.2.1.01</t>
  </si>
  <si>
    <t>10210.102100100.16.002.5.2.1.01.01</t>
  </si>
  <si>
    <t>10210.102100100.16.002.5.2.1.02</t>
  </si>
  <si>
    <t>Honorariun non PNS</t>
  </si>
  <si>
    <t>10210.102100100.16.002.5.2.1.02.03</t>
  </si>
  <si>
    <t xml:space="preserve">Upah tenaga kerja </t>
  </si>
  <si>
    <t>10210.102100100.16.002.5.2.2</t>
  </si>
  <si>
    <t>10210.102100100.16.002.5.2.2.01</t>
  </si>
  <si>
    <t>10210.102100100.16.002.5.2.2.01.01</t>
  </si>
  <si>
    <t>10210.102100100.16.002.5.2.2.04</t>
  </si>
  <si>
    <t>10210.102100100.16.002.5.2.2.04.06</t>
  </si>
  <si>
    <t>10210.102100100.16.002.5.2.2.06</t>
  </si>
  <si>
    <t>10210.102100100.16.002.5.2.2.06.01</t>
  </si>
  <si>
    <t>Belanja Cetak</t>
  </si>
  <si>
    <t>10210.102100100.16.002.5.2.2.06.02</t>
  </si>
  <si>
    <t>10210.102100100.16.002.5.2.2.11</t>
  </si>
  <si>
    <t>10210.102100100.16.002.5.2.2.11.02</t>
  </si>
  <si>
    <t>10210.102100100.16.002.5.2.2.15</t>
  </si>
  <si>
    <t>10210.102100100.16.002.5.2.2.15.02</t>
  </si>
  <si>
    <t>10210.102100100.16.009</t>
  </si>
  <si>
    <t>Pemeliharaan dan Operasional Pusat Komunikasi Kreatip</t>
  </si>
  <si>
    <t>10210.102100100.16.009.5.2.1</t>
  </si>
  <si>
    <t>10210.102100100.16.009.5.2.1.01</t>
  </si>
  <si>
    <t xml:space="preserve">Honorarium Panitia Pelaksana Kegiatan </t>
  </si>
  <si>
    <t>10210.102100100.16.009.5.2.1.02</t>
  </si>
  <si>
    <t>10210.102100100.16.009.5.2.1.02.02</t>
  </si>
  <si>
    <t>Honorarium pegawai honorer/tidak tetap</t>
  </si>
  <si>
    <t>10210.102100100.16.009.5.2.1.02.03</t>
  </si>
  <si>
    <t>10210.102100100.16.009.5.2.2</t>
  </si>
  <si>
    <t>10210.102100100.16.009.5.2.2.01</t>
  </si>
  <si>
    <t>10210.102100100.16.009.5.2.201.01</t>
  </si>
  <si>
    <t>10210.102100100.16.009.5.2.2.03</t>
  </si>
  <si>
    <t>10210.102100100.16.009.5.2.2.03.06</t>
  </si>
  <si>
    <t>10210.102100100.16.009.5.2.2.04</t>
  </si>
  <si>
    <t>10210.102100100.16.009.5.2.2.01.06</t>
  </si>
  <si>
    <t>10210.102100100.16.009.5.2.2.06</t>
  </si>
  <si>
    <t>10210.102100100.16.009.5.2.2.06.02</t>
  </si>
  <si>
    <t>10210.102100100.16.009.5.2.2.11</t>
  </si>
  <si>
    <t>Belanja makanan dan mimunan</t>
  </si>
  <si>
    <t>10210.102100100.16.009.5.2.2.11.01</t>
  </si>
  <si>
    <t>Belanja makanan dan mimunan harian pegawai</t>
  </si>
  <si>
    <t>10210.102100100.16.009.5.2.2.11.02</t>
  </si>
  <si>
    <t>Belanja makanan dan mimunan rapat</t>
  </si>
  <si>
    <t>10210.102100100.16.009.5.2.2.11.05</t>
  </si>
  <si>
    <t>Belanja makanan dan mimunan kegiatan</t>
  </si>
  <si>
    <t>10210.102100100.16.009.5.2.2.15</t>
  </si>
  <si>
    <t>10210.102100100.16.009.5.2.2..15.02</t>
  </si>
  <si>
    <t xml:space="preserve">Belanja perjalanan dinas luar daerah </t>
  </si>
  <si>
    <t>10210.102100100.16.009.5.2.2.17</t>
  </si>
  <si>
    <t xml:space="preserve">Belanja kursus,pelatihan,sosialisasi dan bimbingan teknis </t>
  </si>
  <si>
    <t>10210.102100100.16.009.5.2.2.17.03</t>
  </si>
  <si>
    <t>Belanja transportasi</t>
  </si>
  <si>
    <t>10210.102100100.16.009.5.2.2.17.04</t>
  </si>
  <si>
    <t>Honorarium Tenaga Ahli/Instruktur/Narasumber</t>
  </si>
  <si>
    <t>10210 102100100.16.010</t>
  </si>
  <si>
    <t>Pembinaan Lembaga Penyiaran dan Kominfo</t>
  </si>
  <si>
    <t>10210.102100100.16.010.5.2.1</t>
  </si>
  <si>
    <t>10210.102100100.16.010.5.2.1.01</t>
  </si>
  <si>
    <t>10210.102100100.16.010.5.2.1.01.01</t>
  </si>
  <si>
    <t>10210.102100100.16.010.5.2.2</t>
  </si>
  <si>
    <t>10210.102100100.16.010.5.2.2.01</t>
  </si>
  <si>
    <t>10210.102100100.16.010.5.2.2.01.01</t>
  </si>
  <si>
    <t>10210.102100100.16.010.5.2.2.02</t>
  </si>
  <si>
    <t>10210.102100100.16.010.5.2.2.02.08</t>
  </si>
  <si>
    <t>Belanja dekorasi/publikasi</t>
  </si>
  <si>
    <t>10210.102100100.16.010.5.2.2.06</t>
  </si>
  <si>
    <t>10210.102100100.16.010.5.2.2.06.02</t>
  </si>
  <si>
    <t>Belanja penggandaan</t>
  </si>
  <si>
    <t>10210.102100100.16.010.5.2.2.11</t>
  </si>
  <si>
    <t>10210.102100100.16.010.5.2.2.11.02</t>
  </si>
  <si>
    <t>Belanja makanana dan minuman rapat</t>
  </si>
  <si>
    <t>10210.102100100.16.010.5.2.2.11.05</t>
  </si>
  <si>
    <t>Belanja makananan dan minuman kegiatan</t>
  </si>
  <si>
    <t>10210.102100100.16.010.5.2.2.15</t>
  </si>
  <si>
    <t>10210.102100100.16.010.5.2.2.15.02</t>
  </si>
  <si>
    <t xml:space="preserve">Belanja perjalananan dinas luar daerah </t>
  </si>
  <si>
    <t>10210.102100100.16.010.5.2.2.17</t>
  </si>
  <si>
    <t xml:space="preserve"> </t>
  </si>
  <si>
    <t>10210.102100100.16.010.5.2.2.17..03</t>
  </si>
  <si>
    <t>10210.102100100.16.010.5.2.2.17.04</t>
  </si>
  <si>
    <t>10210.102100100.20</t>
  </si>
  <si>
    <t>Program pengembangan Komunikasi dan Informasi</t>
  </si>
  <si>
    <t>10210.102100100.20.001</t>
  </si>
  <si>
    <t>10210.102100100.20.001.5.2.1</t>
  </si>
  <si>
    <t>10210.102100100.20.001.5.2.1.</t>
  </si>
  <si>
    <t>10210.102100100.20.001.5.2.1.01.01</t>
  </si>
  <si>
    <t>10210.102100100.20.001.5.2.2</t>
  </si>
  <si>
    <t>10210.102100100.20.001.5.2.2.01</t>
  </si>
  <si>
    <t>10210.102100100.20.001.5.2.2.01.01</t>
  </si>
  <si>
    <t>10210.102100100.20.001.5.2.2.06</t>
  </si>
  <si>
    <t>10210.102100100.20.001.5.2.2.06.02</t>
  </si>
  <si>
    <t>10210.102100100.20.001.5.2.2.11</t>
  </si>
  <si>
    <t>10210.102100100.20.001.5.2.2.11.02</t>
  </si>
  <si>
    <t>10210.102100100.20.001.5.2.2.11.05</t>
  </si>
  <si>
    <t>10210.102100100.20.001.5.2.2.15</t>
  </si>
  <si>
    <t>10210.102100100.20.001.5.2.2.15.02</t>
  </si>
  <si>
    <t>10210.102100100.20.001.5.2.2.17</t>
  </si>
  <si>
    <t>10210.102100100.20.001.5.2.2.17.03</t>
  </si>
  <si>
    <t>10210.102100100.20.001.5.2.2.17.04</t>
  </si>
  <si>
    <t>10210.102100100.20.002</t>
  </si>
  <si>
    <t>Pengadaan jaringan komunikasi</t>
  </si>
  <si>
    <t>10210.102100100.20.002.5.2.1</t>
  </si>
  <si>
    <t>10210.102100100.20.002.5.2.1.02</t>
  </si>
  <si>
    <t>10210.102100100.20.002.5.2.1.02.02</t>
  </si>
  <si>
    <t>10210.102100100.20.002.5.2.2</t>
  </si>
  <si>
    <t>10210.102100100.20.002.5.2.2.04</t>
  </si>
  <si>
    <t>10210.102100100.20.002.5.2.2.04.06</t>
  </si>
  <si>
    <t>10210.102100100.20.002.5.2.3</t>
  </si>
  <si>
    <t>10210.102100100.20.002.5.2.3.12</t>
  </si>
  <si>
    <t>10210.102100100.20.002.5.2.3.12.10</t>
  </si>
  <si>
    <t>Belanja modal pengadaan jaringan komputer</t>
  </si>
  <si>
    <t>10210.1021001.20.002.5.2.3.12.10.01</t>
  </si>
  <si>
    <t>10210.1021001.20.002.5.2.3.12.10.01.01</t>
  </si>
  <si>
    <t>Honor PNS</t>
  </si>
  <si>
    <t>10210.1021001.20.002.5.2.3.12.10.01.01.01</t>
  </si>
  <si>
    <t>10210.1021001.20.002.5.2.3.12.10.01.01.02</t>
  </si>
  <si>
    <t>Honorarium Tim Pengdaan Barang/Jasa</t>
  </si>
  <si>
    <t>10210.1021001.20.002.5.2.3.12.10.01.01.03</t>
  </si>
  <si>
    <t>Honorarium Tim Penerima Hasil Pekerjaan</t>
  </si>
  <si>
    <t>10210.1021001.20.002.5.2.3.12.10.02</t>
  </si>
  <si>
    <t>10210.1021001.20.002.5.2.3.12.10.02.01</t>
  </si>
  <si>
    <t>10210.1021001.20.002.5.2.3.12.10.02.01.01</t>
  </si>
  <si>
    <t>10210.1021001.20.002.5.2.3.12.10.02.01.04</t>
  </si>
  <si>
    <t>Belanaj perangko,materai dan bendapos lainnya</t>
  </si>
  <si>
    <t>10210.1021001.20.002.5.2.3.12.10.02.06</t>
  </si>
  <si>
    <t>10210.1021001.20.002.5.2.3.12.10.02.06.02</t>
  </si>
  <si>
    <t>10210.1021001.20.002.5.2.3.12.10.02.15</t>
  </si>
  <si>
    <t>10210.1021001.20.002.5.2.3.12.10.02.15.01</t>
  </si>
  <si>
    <t>Belanja perjalanan dalam daerah</t>
  </si>
  <si>
    <t>10210.1021001.20.002.5.2.3.12.10.02.15.02</t>
  </si>
  <si>
    <t>Belanaja perjalanan luar daerah</t>
  </si>
  <si>
    <t>10210.102100100.20.003</t>
  </si>
  <si>
    <t>Pengadaan sarana dan prasarana alat pengolah data elektronik</t>
  </si>
  <si>
    <t>10210.102100100.20.003.5.2.3</t>
  </si>
  <si>
    <t>10210.102100100.20.003.5.2.3.12</t>
  </si>
  <si>
    <t>10210.102100100.20.003.5.2.3.12.02</t>
  </si>
  <si>
    <t>Belanja modal pengadaan komputer/PC</t>
  </si>
  <si>
    <t>10210.102100100.20.003.5.2.3.12.04</t>
  </si>
  <si>
    <t>Belanja modal pengadaan printer</t>
  </si>
  <si>
    <t>10210.102100100.20.003.5.2.3.12.09</t>
  </si>
  <si>
    <t>Belanja modal pengadaan kelengkapan komputer</t>
  </si>
  <si>
    <t>10210.102100100.20.003.5.2.3.12.09.01</t>
  </si>
  <si>
    <t>10210.102100100.20.003.5.2.3.12.09.01.01</t>
  </si>
  <si>
    <t>10210.102100100.20.003.5.2.3.12.09.01.01.01</t>
  </si>
  <si>
    <t>10210.102100100.20.003.5.2.3.12.09.01.01.02</t>
  </si>
  <si>
    <t>Honorarium tim pengadaan barang/jasa</t>
  </si>
  <si>
    <t>10210.102100100.20.003.5.2.3.12.09.01.01.03</t>
  </si>
  <si>
    <t>Honorarium tim penerima hasil pekerjaan</t>
  </si>
  <si>
    <t>10210.102100100.20.003.5.2.3.12.09.02</t>
  </si>
  <si>
    <t>10210.102100100.20.003.5.2.3.12.09.02.01</t>
  </si>
  <si>
    <t>10210.102100100.20.003.5.2.3.12.09.02.01.01</t>
  </si>
  <si>
    <t>10210.102100100.20.003.5.2.3.12.09.02.06</t>
  </si>
  <si>
    <t>10210.102100100.20.003.5.2.3.12.09.02.06.02</t>
  </si>
  <si>
    <t>10210.102100100.20.003.5.2.3.12.09.02.15</t>
  </si>
  <si>
    <t>Belanja Perjalananan dinas</t>
  </si>
  <si>
    <t>10210.102100100.20.003.5.2.3.12.09.02.15.02</t>
  </si>
  <si>
    <t>10210.102100100.20.005</t>
  </si>
  <si>
    <t>Pemeliharaan peralatan komunikasi,alat pengolah dan elektronik dan jaringan komunikasi</t>
  </si>
  <si>
    <t>10210.102100100.20.005.5.2.2</t>
  </si>
  <si>
    <t>10210.102100100.20.005.5.2.2.03</t>
  </si>
  <si>
    <t>10210.102100100.20.005.5.2.2.03.39</t>
  </si>
  <si>
    <t>Belanja jasa pemeliharaan peralatan komunikasi</t>
  </si>
  <si>
    <t>10210.102100100.20.005.5.2.2.03.40</t>
  </si>
  <si>
    <t>Belanja jasa pemeliharaan peralatan pengolah dan elektronik</t>
  </si>
  <si>
    <t>10210.102100100.20.005.5.2.2.03.41</t>
  </si>
  <si>
    <t>10210.102100100.20.007</t>
  </si>
  <si>
    <t>Pelayanan Informasi melalui MCAP</t>
  </si>
  <si>
    <t>1021.102100100.20.007</t>
  </si>
  <si>
    <t>1021.102100100.20.007.02</t>
  </si>
  <si>
    <t>1021.102100100.20.007.02.02</t>
  </si>
  <si>
    <t>1021.102100100.20.007.02.03</t>
  </si>
  <si>
    <t>1021.102100100.20.007.5.2.2</t>
  </si>
  <si>
    <t>1021.102100100.20.007.5.2.2.01</t>
  </si>
  <si>
    <t xml:space="preserve">Belanja bahan pakai habis </t>
  </si>
  <si>
    <t>1021.102100100.20.007.5.2.2.01.01</t>
  </si>
  <si>
    <t>1021.102100100.20.007.5.2.2.01.06</t>
  </si>
  <si>
    <t>Belanja Bahan Bakar Minyak/Gas</t>
  </si>
  <si>
    <t>1021.102100100.20.007.5.2.2.03</t>
  </si>
  <si>
    <t>1021.102100100.20.007.5.2.2.03.06</t>
  </si>
  <si>
    <t>1021.102100100.20.007.5.2.2.03.42</t>
  </si>
  <si>
    <t>1021.102100100.20.007.5.2.2.04</t>
  </si>
  <si>
    <t>1021.102100100.20.007.5.2.2.04.06</t>
  </si>
  <si>
    <t>1021.102100100.20.007.5.2.2.05</t>
  </si>
  <si>
    <t>Belanja Perawatan Kendaraan Bermotor</t>
  </si>
  <si>
    <t>1021.102100100.20.007.5.2.2.05.01</t>
  </si>
  <si>
    <t>Belanja jasa servis</t>
  </si>
  <si>
    <t>1021.102100100.20.007.5.2.2.05.03</t>
  </si>
  <si>
    <t>Belanja Bahan Bakar Minyak/Gas dan pelumas</t>
  </si>
  <si>
    <t>1021.102100100.20.007.5.2.2.17</t>
  </si>
  <si>
    <t>1021.102100100.20.007.5.2.2.17.04</t>
  </si>
  <si>
    <t>10210.102100100.20.008</t>
  </si>
  <si>
    <t>PemanfaatanTehnologi Informasi dan komunikasi yang Berdaya Guna</t>
  </si>
  <si>
    <t>10210.102100100.20.008.5.2.2</t>
  </si>
  <si>
    <t>10210.102100100.20.008.5.2.2.17</t>
  </si>
  <si>
    <t>10210.102100100.20.008.5.2.2.17.01</t>
  </si>
  <si>
    <t>Belanja kursus-kursus singkat/pelatihan</t>
  </si>
  <si>
    <t>10210.102100100.20.009</t>
  </si>
  <si>
    <t>Pelayanan Informasi Publik</t>
  </si>
  <si>
    <t>10210.102100100.20.009.5.2.1</t>
  </si>
  <si>
    <t>10210.102100100.20.009.5.2.1.02</t>
  </si>
  <si>
    <t>10210.102100100.20.009.5.2.1.02.02</t>
  </si>
  <si>
    <t>10210.102100100.20.009.5.2.1.02.03</t>
  </si>
  <si>
    <t>10210.102100100.20.009.5.2.2</t>
  </si>
  <si>
    <t>10210.102100100.20.009.5.2.2.01</t>
  </si>
  <si>
    <t>10210.102100100.20.009.5.2.2.01.01</t>
  </si>
  <si>
    <t>10210.102100100.20.009.5.2.2.01.05</t>
  </si>
  <si>
    <t>10210.102100100.20.009.5.2.2.04</t>
  </si>
  <si>
    <t>10210.102100100.20.009.5.2.2.04.06</t>
  </si>
  <si>
    <t>10210.102100100.20.009.5.2.2.06</t>
  </si>
  <si>
    <t>10210.102100100.20.009.5.2.2.06.01</t>
  </si>
  <si>
    <t xml:space="preserve">Belanja Cetak </t>
  </si>
  <si>
    <t>10210.102100100.20.009.5.2.2.06.02</t>
  </si>
  <si>
    <t>Belanja Penggandaan</t>
  </si>
  <si>
    <t>10210.102100100.20.009.5.2.2.11</t>
  </si>
  <si>
    <t>10210.102100100.20.009.5.2.2.11.02</t>
  </si>
  <si>
    <t>Belanja makan minum rapat</t>
  </si>
  <si>
    <t>10210.102100100.20.009.5.2.2.15</t>
  </si>
  <si>
    <t>10210.102100100.20.009.5.2.2.15.01</t>
  </si>
  <si>
    <t>10210.102100100.20.009.5.2.2.15.02</t>
  </si>
  <si>
    <t>10210.102100100.20.010</t>
  </si>
  <si>
    <t>Pengkajian dan Pengembangan Sistem Informasi</t>
  </si>
  <si>
    <t>10210.102100100.20.010.5.2.1</t>
  </si>
  <si>
    <t>10210.102100100.20.010.5.2.1.02</t>
  </si>
  <si>
    <t>10210.102100100.20.010.5.2.1.02.02</t>
  </si>
  <si>
    <t>10210.102100100.20.010.5.2.1.02.03</t>
  </si>
  <si>
    <t>10210.102100100.20.010.5.2.2</t>
  </si>
  <si>
    <t>10210.102100100.20.010.5.2.2.01</t>
  </si>
  <si>
    <t>10210.102100100.20.010.5.2.2.01.01</t>
  </si>
  <si>
    <t>10210.102100100.20.010.5.2.2.04</t>
  </si>
  <si>
    <t>10210.102100100.20.010.5.2.2.04.06</t>
  </si>
  <si>
    <t>10210.102100100.20.010.5.2.2.06</t>
  </si>
  <si>
    <t>10210.102100100.20.010.5.2.2.06.02</t>
  </si>
  <si>
    <t>10210.102100100.20.010.5.2.2.11</t>
  </si>
  <si>
    <t>10210.102100100.20.010.5.2.2.11.02</t>
  </si>
  <si>
    <t>10210.102100100.20.010.5.2.215</t>
  </si>
  <si>
    <t>10210.102100100.20.010.5.2.2.15.01</t>
  </si>
  <si>
    <t>10210.102100100.20.010.5.2.2.15.02</t>
  </si>
  <si>
    <t>10210.102100100.20.011</t>
  </si>
  <si>
    <t xml:space="preserve">Sosialisasi Internet Sehat dan Aman </t>
  </si>
  <si>
    <t>10210.102100100.20.011.5.2.1.01</t>
  </si>
  <si>
    <t>10210.102100100.20.011.5.2.1.01.01</t>
  </si>
  <si>
    <t>10210.102100100.20.011.5.2.2</t>
  </si>
  <si>
    <t>10210.102100100.20.011.5.2.2.01</t>
  </si>
  <si>
    <t>10210.102100100.20.011.5.2.2.01.01</t>
  </si>
  <si>
    <t>10210.102100100.20.011.5.2.2.04</t>
  </si>
  <si>
    <t>10210.102100100.20.011.5.2.2.04.06</t>
  </si>
  <si>
    <t>10210.102100100.20.011.5.2.2.06</t>
  </si>
  <si>
    <t>10210.102100100.20.011.5.2.2.06.01</t>
  </si>
  <si>
    <t>10210.102100100.20.011.5.2.2.06.02</t>
  </si>
  <si>
    <t>10210.102100100.20.011.11.5.2.2</t>
  </si>
  <si>
    <t>Belanja makan dan minum</t>
  </si>
  <si>
    <t>10210.102100100.20.011.5.2.2.11.02</t>
  </si>
  <si>
    <t>10210.102100100.20.011.5.2.2.15</t>
  </si>
  <si>
    <t>10210.102100100.20.011.5.2.2.15.02</t>
  </si>
  <si>
    <t>10210.102100100.20.014</t>
  </si>
  <si>
    <t>Penataan Domain dan Sub Domain SKPD</t>
  </si>
  <si>
    <t>10210.102100100.20.014.5.2.1</t>
  </si>
  <si>
    <t>10210.102100100.20.014.5.2.1.01</t>
  </si>
  <si>
    <t>10210.102100100.20.014.5.2.1.01.01</t>
  </si>
  <si>
    <t>10210.102100100.20.014.5.2.1.01.02</t>
  </si>
  <si>
    <t>HonorariumTim Pengadaan Barang /Jasa</t>
  </si>
  <si>
    <t>Honorarium Tim penerima hasil pekerjaan</t>
  </si>
  <si>
    <t>10210.102100100.20.014.5.2.2</t>
  </si>
  <si>
    <t>10210.102100100.20.014.5.2.2.01</t>
  </si>
  <si>
    <t>10210.102100100.20.014.5.2.2.01.01</t>
  </si>
  <si>
    <t>10210.102100100.20.014.5.2.2.01.04</t>
  </si>
  <si>
    <t>Belanja perangko,materai, dan benda pos lainnya</t>
  </si>
  <si>
    <t>10210.102100100.20.014.5.2.2.03</t>
  </si>
  <si>
    <t>Bellanja Jasa Kantor</t>
  </si>
  <si>
    <t>10210.102100100.20.014.5.2.2.03.06</t>
  </si>
  <si>
    <t>10210.102100100.20.014.5.2.2.03.30</t>
  </si>
  <si>
    <t>Belanja Jasa Pihak Ketiga</t>
  </si>
  <si>
    <t>10210.102100100.20.014.5.2.2.06</t>
  </si>
  <si>
    <t>10210.102100100.20.014.5.2.2.06.01</t>
  </si>
  <si>
    <t>10210.102100100.20.014.5.2.2.06.02</t>
  </si>
  <si>
    <t>10210.102100100.20.014.5.2.2.11</t>
  </si>
  <si>
    <t>10210.102100100.20.014.5.2.2.11.05</t>
  </si>
  <si>
    <t>10210.102100100.20.014.5.2.2.15</t>
  </si>
  <si>
    <t>10210.102100100.20.014.5.2.2.15.02</t>
  </si>
  <si>
    <t>10210.102100100.20.019</t>
  </si>
  <si>
    <t>Fasilitasi Pengembangan Media Center</t>
  </si>
  <si>
    <t>10210.102100100.20.019.5.2.1</t>
  </si>
  <si>
    <t>10210.102100100.20.019.5.2.1.02</t>
  </si>
  <si>
    <t>10210.102100100.20.019.5.2.1.02.02</t>
  </si>
  <si>
    <t>10210.102100100.20.019.5.2.1.02.03</t>
  </si>
  <si>
    <t>10210.102100100.20.019.5.2.2</t>
  </si>
  <si>
    <t>10210.102100100.20.019.5.2.2.01</t>
  </si>
  <si>
    <t>10210.102100100.20.019.5.2.2.01.01</t>
  </si>
  <si>
    <t>10210.102100100.20.019.5.2.2.01.05</t>
  </si>
  <si>
    <t>10210.102100100.20.019.5.2.2.03</t>
  </si>
  <si>
    <t>10210.102100100.20.019.5.2.2.03.06</t>
  </si>
  <si>
    <t>10210.102100100.20.019.5.2.2.04</t>
  </si>
  <si>
    <t>10210.102100100.20.019.5.2.2.04.06</t>
  </si>
  <si>
    <t>10210.102100100.20.019.5.2.2.06</t>
  </si>
  <si>
    <t>10210.102100100.20.019.5.2.2.06.01</t>
  </si>
  <si>
    <t>10210.102100100.20.019.5.2.2.06.02</t>
  </si>
  <si>
    <t>10210.102100100.20.019.5.2.2.11</t>
  </si>
  <si>
    <t>10210.102100100.20.019.5.2.2.11.01</t>
  </si>
  <si>
    <t>10210.102100100.20.019.5.2.2.11.02</t>
  </si>
  <si>
    <t>10210.102100100.20.019.5.2.2.11.05</t>
  </si>
  <si>
    <t>10210.102100100.20.019.5.2.2.15</t>
  </si>
  <si>
    <t>10210.102100100.20.019.5.2.2.15.01</t>
  </si>
  <si>
    <t>10210.102100100.20.019.5.2.2.15.02</t>
  </si>
  <si>
    <t>10210.102100100.20.019.5.2.2.17</t>
  </si>
  <si>
    <t>10210.102100100.20.019.5.2.2.17.04</t>
  </si>
  <si>
    <t>10210.102100100.20.019.5.2.3</t>
  </si>
  <si>
    <t>Belanja Modal</t>
  </si>
  <si>
    <t>10210.102100100.20.019.5.2.3.12</t>
  </si>
  <si>
    <t>Honorarium tenaga ahli/instruktur/narasumber</t>
  </si>
  <si>
    <t>10210.102100100.20.019.5.2.3.12.10</t>
  </si>
  <si>
    <t>Belanja modal pengadaan peralatan jaringan komputer</t>
  </si>
  <si>
    <t>10214.102100100.15</t>
  </si>
  <si>
    <t>Program pengembangan data/informasi/statistik daerah</t>
  </si>
  <si>
    <t>10214.102100100.15.009</t>
  </si>
  <si>
    <t>Penyusunan Statistik Daerah</t>
  </si>
  <si>
    <t>10214.102100100.15.009.5.2.1</t>
  </si>
  <si>
    <t>10214.102100100.15.009.5.2.1.01</t>
  </si>
  <si>
    <t>10214.102100100.15.0095.2.1.01.01</t>
  </si>
  <si>
    <t>10214.102100100.15.0095.2.1.01.02</t>
  </si>
  <si>
    <t>Honorarium Tim Pengadaan barang/jasa</t>
  </si>
  <si>
    <t>10214.102100100.15.0095.2.1.01.03</t>
  </si>
  <si>
    <t>10214.102100100.15.009.5.2.1.02</t>
  </si>
  <si>
    <t>10214.102100100.15.009.5.2.1.02.04</t>
  </si>
  <si>
    <t>10214.102100100.15.009.5.2.2</t>
  </si>
  <si>
    <t>10214.102100100.15.009.5.2.2.01</t>
  </si>
  <si>
    <t>10214.102100100.15.009.5.2.2.01.01</t>
  </si>
  <si>
    <t>10214.102100100.15.009.5.2.2.06</t>
  </si>
  <si>
    <t>10214.102100100.15.009.5.2.2.06.01</t>
  </si>
  <si>
    <t>10214.102100100.15.009.5.2.2.06.02</t>
  </si>
  <si>
    <t>10214.102100100.15.009.5.2.2.11</t>
  </si>
  <si>
    <t>10214.102100100.15.009.5.2.2.11.02</t>
  </si>
  <si>
    <t>10214.102100100.15.009.5.2.2.15</t>
  </si>
  <si>
    <t>10214.102100100.15.009.5.2.2.15.01</t>
  </si>
  <si>
    <t>10214.102100100.15.009.5.2.2.15.02</t>
  </si>
  <si>
    <t>10214.102100100.15.009.5.2.2.17</t>
  </si>
  <si>
    <t>10214.102100100.15.009.5.2.2.17.04</t>
  </si>
  <si>
    <t>Honorarium Tenaga Ahli/Instruktur?Narasumber</t>
  </si>
  <si>
    <t>10214.102100100.15.011</t>
  </si>
  <si>
    <t>Penyusunan Statistik Sosial</t>
  </si>
  <si>
    <t>10214.102100100.15.011.5.2.1</t>
  </si>
  <si>
    <t>10214.102100100.15.011.5.2.1.01</t>
  </si>
  <si>
    <t>10214.102100100.15.011.5.2.1.01.01</t>
  </si>
  <si>
    <t>10214.102100100.15.011.5.2.2</t>
  </si>
  <si>
    <t>10214.102100100.15.011.5.2.2.01</t>
  </si>
  <si>
    <t>10214.102100100.15.011.5.2.2.01.01</t>
  </si>
  <si>
    <t>10214.102100100.15.011.5.2.2.06</t>
  </si>
  <si>
    <t>10214.102100100.15.011.5.2.2.06.01</t>
  </si>
  <si>
    <t>10214.102100100.15.011.5.2.2.06.02</t>
  </si>
  <si>
    <t>10214.102100100.15.011.5.2.2.11</t>
  </si>
  <si>
    <t>10214.102100100.15.011.5.2.2.11.02</t>
  </si>
  <si>
    <t>10214.102100100.15.011.5.2.2.15</t>
  </si>
  <si>
    <t>10214.102100100.15.011.5.2.2.15.01</t>
  </si>
  <si>
    <t>10214.102100100.15.011.5.2.2.15.02</t>
  </si>
  <si>
    <t>10214.102100100.15.011.5.2.2.17</t>
  </si>
  <si>
    <t>10214.102100100.15.011.5.2.2.17.04</t>
  </si>
  <si>
    <t>10214.102100100.15.012</t>
  </si>
  <si>
    <t>Penyusunan Statistik Ekonomi</t>
  </si>
  <si>
    <t>10214.102100100.15.012.5.2.1</t>
  </si>
  <si>
    <t>10214.102100100.15.012.5.2.1.01</t>
  </si>
  <si>
    <t>10214.102100100.15.012.5.2.1.01.01</t>
  </si>
  <si>
    <t>10214.102100100.15.012.5.2.1.02</t>
  </si>
  <si>
    <t>10214.102100100.15.012.5.2.1.02.04</t>
  </si>
  <si>
    <t>10214.102100100.15.012.5.2.2</t>
  </si>
  <si>
    <t>10214.102100100.15.012.5.2.2.01</t>
  </si>
  <si>
    <t>10214.102100100.15.012.5.2.2.01.01</t>
  </si>
  <si>
    <t>10214.102100100.15.012.5.2.2.01.04</t>
  </si>
  <si>
    <t>10214.102100100.15.012.5.2.2.06</t>
  </si>
  <si>
    <t>10214.102100100.15.012.5.2.2.06.01</t>
  </si>
  <si>
    <t>10214.102100100.15.012.5.2.2.06.02</t>
  </si>
  <si>
    <t>10214.102100100.15.012.5.2.2.11</t>
  </si>
  <si>
    <t>10214.102100100.15.012.5.2.2.11.02</t>
  </si>
  <si>
    <t>10214.102100100.15.012.5.2.2.15</t>
  </si>
  <si>
    <t>10214.102100100.15.012.5.2.2.15.01</t>
  </si>
  <si>
    <t>10214.102100100.15.012.5.2.2.15.02</t>
  </si>
  <si>
    <t>10214.102100100.15.012.5.2.2.17</t>
  </si>
  <si>
    <t>10214.102100100.15.012.5.2.2.17.04</t>
  </si>
  <si>
    <t>30102.102100100.21</t>
  </si>
  <si>
    <t>Program perencanaan pembangunan daerah</t>
  </si>
  <si>
    <t>30102.102100100.21.060</t>
  </si>
  <si>
    <t>Penyusunan dan Pelaporan Dokumen Perencanaan</t>
  </si>
  <si>
    <t>30102.102100100.21.060.5.2.2</t>
  </si>
  <si>
    <t>30102.102100100.21.060.5.2.2.01</t>
  </si>
  <si>
    <t>30102.102100100.21.060.5.2.2.01.01</t>
  </si>
  <si>
    <t>30102.102100100.21.060.5.2.2.06</t>
  </si>
  <si>
    <t>30102.102100100.21.060.5.2.2.06.01</t>
  </si>
  <si>
    <t>30102.102100100.21.060.5.2.2.06.02</t>
  </si>
  <si>
    <t>Mengetahui</t>
  </si>
  <si>
    <t>Kepala Dinkominfo Kab.Temanggung</t>
  </si>
  <si>
    <t>Pejabat Penata Usahaan Keuangan</t>
  </si>
  <si>
    <t>Selaku Pengguna Anggaran/Pengguna Barang</t>
  </si>
  <si>
    <t>Ir.Sigit Suliantono</t>
  </si>
  <si>
    <t>Esti Windhiani Sudarman,S.Sos</t>
  </si>
  <si>
    <t>NIP. 19610419 198903 1 003</t>
  </si>
  <si>
    <t>NIP.19610713 198903 2 003</t>
  </si>
  <si>
    <t>10210.102100100.20.011.5.2.1.02.02</t>
  </si>
  <si>
    <t>10210.102100100.20.011.5.2.1.02.03</t>
  </si>
  <si>
    <t>10210.102100100.00.000.5.1.1.01.04</t>
  </si>
  <si>
    <t xml:space="preserve">Tunjangan fungsional </t>
  </si>
  <si>
    <t>*-</t>
  </si>
  <si>
    <t>30102.102100100.21.204</t>
  </si>
  <si>
    <t>30102.102100100.21.204.5.2.2</t>
  </si>
  <si>
    <t>30102.102100100.21.204.5.2.2.06</t>
  </si>
  <si>
    <t>30102.102100100.21.204.5.2.2.06.02</t>
  </si>
  <si>
    <t>30102.102100100.21.204.5.2.2.21</t>
  </si>
  <si>
    <t>30102.102100100.21.204.5.2.2.21.02</t>
  </si>
  <si>
    <t>Penyusunan DED Infrastruktur Akse Internet Publik</t>
  </si>
  <si>
    <t>Belanja Jasa Konsultansi</t>
  </si>
  <si>
    <t>Belanja Jasa Konsultansi Perencanaan</t>
  </si>
  <si>
    <t>40102.102100100.18</t>
  </si>
  <si>
    <t xml:space="preserve">Program Penataan Daerah Otonomi Baru </t>
  </si>
  <si>
    <t>40102.102100100.18.007</t>
  </si>
  <si>
    <t>40102.102100100.18.007.5.2.1</t>
  </si>
  <si>
    <t>Perpindahan Perlengkapan dan Barang OPD</t>
  </si>
  <si>
    <t>40102.102100100.18.007.5.2.1.02</t>
  </si>
  <si>
    <t>40102.102100100.18.007.5.2.1.02.03</t>
  </si>
  <si>
    <t>40102.102100100.18.007.5.2.2</t>
  </si>
  <si>
    <t>40102.102100100.18.007.5.2.2.01</t>
  </si>
  <si>
    <t>40102.102100100.18.007.5.2.2.01.03</t>
  </si>
  <si>
    <t>40102.102100100.18.007.5.2.2.02</t>
  </si>
  <si>
    <t>40102.102100100.18.007.5.2.2.02.01</t>
  </si>
  <si>
    <t>Belanja bahan baku bangunan</t>
  </si>
  <si>
    <t>40102.102100100.18.007.5.2.2.08</t>
  </si>
  <si>
    <t>Belanja Sewa Sarana Mobilitas</t>
  </si>
  <si>
    <t>40102.102100100.18.007.5.2.2.08.01</t>
  </si>
  <si>
    <t>Belanja sewa sarana mobilitas darat</t>
  </si>
  <si>
    <t>40102.102100100.18.007.5.2.2.11</t>
  </si>
  <si>
    <t>40102.102100100.18.007.5.2.2.11.05</t>
  </si>
  <si>
    <t>40102.102100100.18.007.5.2.3</t>
  </si>
  <si>
    <t>40102.102100100.18.007.5.2.3.12</t>
  </si>
  <si>
    <t>40102.102100100.18.007.5.2.3.12.10</t>
  </si>
  <si>
    <t>10210.102100.00.02.010.5.2.3.11.04</t>
  </si>
  <si>
    <t>10210.102100.00.02.010.5.2.3.11.04.03</t>
  </si>
  <si>
    <t>10210.102100.00.02.010.5.2.3.11.04.03.11</t>
  </si>
  <si>
    <t>10210.102100.00.02.010.5.2.311..04.03.11.04</t>
  </si>
  <si>
    <t>10210.102100100.02.026.5.2.2.02</t>
  </si>
  <si>
    <t xml:space="preserve">: DESEMBER </t>
  </si>
  <si>
    <t>Temanggung, 29 Desember  2017</t>
  </si>
  <si>
    <t>10210.102100100.01.018.5.2.2.15.02</t>
  </si>
  <si>
    <t>REALISASI PROGRAM DAN KEGIATAN</t>
  </si>
  <si>
    <t>TAHUN ANGGARAN 2017</t>
  </si>
  <si>
    <t>DALAM RANGKA LKPJ BUPATI TEMANGGUNG</t>
  </si>
  <si>
    <t>No.</t>
  </si>
  <si>
    <t>Program/Kegiatan</t>
  </si>
  <si>
    <t>Pagu</t>
  </si>
  <si>
    <t>Rp.</t>
  </si>
  <si>
    <t>Realisasi</t>
  </si>
  <si>
    <t>Sisa</t>
  </si>
  <si>
    <t>Indikator Output Kegiatan</t>
  </si>
  <si>
    <t>Kualitatif</t>
  </si>
  <si>
    <t>Kuantitatif</t>
  </si>
  <si>
    <t>Target</t>
  </si>
  <si>
    <t>Realisai</t>
  </si>
  <si>
    <t>Outcome</t>
  </si>
  <si>
    <t>Solusi</t>
  </si>
  <si>
    <t>Program Pelayanan Administrasi perkantoran</t>
  </si>
  <si>
    <t>a</t>
  </si>
  <si>
    <t>b</t>
  </si>
  <si>
    <t>c</t>
  </si>
  <si>
    <t>Penyediaan jasa komunikasi sumber daya air dan listrik</t>
  </si>
  <si>
    <t>Penyediaan jasa pemeliharaan dan peerizinan kendaraan dinas/operasional</t>
  </si>
  <si>
    <t>d</t>
  </si>
  <si>
    <t>e</t>
  </si>
  <si>
    <t>Permasalahan/ Hambatan</t>
  </si>
  <si>
    <t>tersedianya alat tulis kantor</t>
  </si>
  <si>
    <t>tersedianya jasa kebersihan dan alat-alat kantor</t>
  </si>
  <si>
    <t>terpeliharanya kendaraan dinas</t>
  </si>
  <si>
    <t>12 bulan</t>
  </si>
  <si>
    <t>meningkatnya kelancaran mobilitas tugas kedinasan</t>
  </si>
  <si>
    <t>meningkatnya kelancaran administrasi  perkantoran</t>
  </si>
  <si>
    <t>meningkatnya kebersihan kantor</t>
  </si>
  <si>
    <t>f</t>
  </si>
  <si>
    <t>g</t>
  </si>
  <si>
    <t>h</t>
  </si>
  <si>
    <t>i</t>
  </si>
  <si>
    <t>Rapat-rapat koordinasi dan konsultasi ke luar daerah</t>
  </si>
  <si>
    <t>Rapat-rapat koordinasi dan konsultasi ke dalam daerah</t>
  </si>
  <si>
    <t>j</t>
  </si>
  <si>
    <t>tersedianya makan dan minuman pegawai</t>
  </si>
  <si>
    <t>terfasilitasinya kegiatan ke luar daerah</t>
  </si>
  <si>
    <t>terfasilitasinya kegiatan ke dalam daerah</t>
  </si>
  <si>
    <t>tersedianya jasa pelayanan perkantoran</t>
  </si>
  <si>
    <t>meningkatnya kelancaran pelaksanaan tugas</t>
  </si>
  <si>
    <t>meningkatnya kelancaran pelaksanaan tugas koordinasi dan konsultasi</t>
  </si>
  <si>
    <t>k</t>
  </si>
  <si>
    <t>Program pengembangan data/informasi/ statistik daerah</t>
  </si>
  <si>
    <t>Pemanfaatan  Tehnologi Informasi dan komunikasi yang Berdaya Guna</t>
  </si>
  <si>
    <t xml:space="preserve">OPD : DINAS KOMUNIKASI DAN INFORMATIKA </t>
  </si>
  <si>
    <t>Tersedianya perlengkapan gedung kantor</t>
  </si>
  <si>
    <t>Tersedianya Sarana Prasarana Aparatur</t>
  </si>
  <si>
    <t>Terpeliharanya Perlengkapan Gedung Kantor</t>
  </si>
  <si>
    <t>Terlaksananya Pemantauan Jaringan Komunikasi dan Informasi</t>
  </si>
  <si>
    <t>Tercapainya lembaga bidang kominfo yang bermartabat, diseminasi informasi melalui LKM</t>
  </si>
  <si>
    <t>Meningkatnya kreatifitas masyarakat/pelajar di bidang TIK</t>
  </si>
  <si>
    <t>Tersedianya sewa akses bandwidht LPSE dan online SKPD (e-Government)</t>
  </si>
  <si>
    <t>Terpeliharanya Pusat komunikasi kreatif dan terlaksananya pusat komunikasi kreatif</t>
  </si>
  <si>
    <t>SDM yang berdaya guna dalam memanfaatkan teknologi komunikasi dan informasi</t>
  </si>
  <si>
    <t>Terpenuhinya layanan informasi publik kepada masyarakat serta pembuatan dan pengelolaan website PPID</t>
  </si>
  <si>
    <t>Terlaksananya sosialisasi internet sehat dan aman dalam rangka peningkatan pemahaman masyarakat akan internet sehat dan aman</t>
  </si>
  <si>
    <t>Terciptanya Masyarakat Informatif Kabupaten Temanggung</t>
  </si>
  <si>
    <t>Tersedianya Data dan Publikasi Buku Statistik Kabupaten Temanggung</t>
  </si>
  <si>
    <t>Tersedianya Data dan Publikasi Buku Statistik Ekonomi (PDRB, IHK, NTP dan Buku Saku Ekonomi)</t>
  </si>
  <si>
    <t>KABUPATEN TEMANGGUNG</t>
  </si>
  <si>
    <t>Terlaksananya pindahan kantor baru</t>
  </si>
  <si>
    <t>Tersedianya ruang kerja yang nyaman dan aman</t>
  </si>
  <si>
    <t>tersedianya penyediaan jasa perbaikan peralatan kerja</t>
  </si>
  <si>
    <t>tercupinya kebutuhan peralatan kerja</t>
  </si>
  <si>
    <t>1 paket</t>
  </si>
  <si>
    <t>terbayarnya jasa komunikasi</t>
  </si>
  <si>
    <t>tercukupinya jasa komunikasi perkantoran</t>
  </si>
  <si>
    <t>tersedianya barang cetakan dan penggandaan</t>
  </si>
  <si>
    <t>tercukupinya kebutuhan barang cetakan dan penggandaan</t>
  </si>
  <si>
    <t>tersedianya komponen listrik/penerangan bangunan kantor</t>
  </si>
  <si>
    <t>meningkatnya kelancaran kinerja</t>
  </si>
  <si>
    <t>tersedianya peralatan rumah tangga</t>
  </si>
  <si>
    <t>tercukupinya kebutuhan harian peralatan rumah tangga</t>
  </si>
  <si>
    <t>tersedianya bahan bacaan</t>
  </si>
  <si>
    <t>meningkatnya pengetahuan dan wawasan pegawai</t>
  </si>
  <si>
    <t>meningkatnya sarana prasarana perlengkapan gedung kantor</t>
  </si>
  <si>
    <t>tercukupinya mebeleur kantor</t>
  </si>
  <si>
    <t>20 LKM</t>
  </si>
  <si>
    <t>Terbentuknya KIM yang aktif dan produktif serta workshop</t>
  </si>
  <si>
    <t>Ruang multimedia yang representatatif, peningkatan penguasaan TIK oleh SKPD dan masyarakat</t>
  </si>
  <si>
    <t>Peningkatan penguasaan dan pemanfaatan TIK oleh SKPD dan masyarakat umum</t>
  </si>
  <si>
    <t>Optimalisasi fungsi perangkat multi media kominfo, terselenggaranya pelayanan informasi dengan baik, peningkatan TIK oleh masyarakat</t>
  </si>
  <si>
    <t>Pengembangan dan pemeliharaan perangkat multimedia Kominfo sebagai sarana pengembangan dan peningkatan SDM IT masyarakat</t>
  </si>
  <si>
    <t>Lomba kreatifitas pelajar/masyarakat umum dalam bidang penerapan teknologi informasi dan komunikasi</t>
  </si>
  <si>
    <t>1 keg.</t>
  </si>
  <si>
    <t>Terwujudnya sewa bandwidht online SKPD dan LPSE</t>
  </si>
  <si>
    <t>500 Mpbs</t>
  </si>
  <si>
    <t xml:space="preserve">tidak dilaksanakan dialihkan untuk kegiatan DED infrastruktur jaringan akses internet </t>
  </si>
  <si>
    <t>Desiminasi informasi melalui FK Metra</t>
  </si>
  <si>
    <t>4 keg.</t>
  </si>
  <si>
    <t>Masyarakat mendapatkan informasi yang benar secara merata melalui FK Metra</t>
  </si>
  <si>
    <t>Bimtek TIK bagi pelaku UMKM, fasilitasi promosi online</t>
  </si>
  <si>
    <t>Pembinaan kepada lembaga penyiaran di Kab. Temanggung dan pemantauan isi siaran</t>
  </si>
  <si>
    <t>Lembaga penyiaran yang bermartabat, beretika dan berkwalitas</t>
  </si>
  <si>
    <t>Tersedianya sarana komunikasi dan informasi penunjang pelaksnaan kerja</t>
  </si>
  <si>
    <t>Terciptanya kecepatan kerja dan koordinasi</t>
  </si>
  <si>
    <t>1 jaringan</t>
  </si>
  <si>
    <t>Terselenggaranya komunikasi online antar SKPD melalui teleconference sebagai implementasi e-goverment Kab. Temanggung</t>
  </si>
  <si>
    <t>Meningkatkan komunikasi online SKPD sebagai pendukung pelaksanaan e-goverment Kab. Temanggung</t>
  </si>
  <si>
    <t>Pengadaan alat pengolah data elektronik</t>
  </si>
  <si>
    <t>Tersedianya data dan informasi secara akurat, cepat dan efisien</t>
  </si>
  <si>
    <t>Terpeliharanya peralatan komunikasi, alat pengolah data elektronik dan jaringan komputer</t>
  </si>
  <si>
    <t>Peningkatan Pelayanan Komunikasi dan Informasi</t>
  </si>
  <si>
    <t>Pengenalan internet kepada masyarakat, pelayanan informasi dan multi media TIK, dan peningkatan pemanfaatan TIK oleh masyarakat</t>
  </si>
  <si>
    <t>144 keg. / 12 bulan</t>
  </si>
  <si>
    <t>Peningkatan pelayanan TIK kepada masyarakat secara optimal</t>
  </si>
  <si>
    <t>Terlatihnya SDM berdayaguna dan berwawasan teknologi dilingkungan Pemerintah</t>
  </si>
  <si>
    <t>6 SDM</t>
  </si>
  <si>
    <t>Operasional sekretariat PPID berjalan dengan optimal</t>
  </si>
  <si>
    <t>Kegiatan pengkajian dan pengembangan sistem informasi diseluruh desa/kelurahan</t>
  </si>
  <si>
    <t>Aplikasi dan validasi data dalam sistem integrasi data Kabupaten Temanggung valid</t>
  </si>
  <si>
    <t>Terlaksannya sosialisasi internet sehat dan aman</t>
  </si>
  <si>
    <t>Penggunaan domain yang tersetruktur</t>
  </si>
  <si>
    <t>Implementasi e-goverment sesuai dengan peraturan yang berlaku</t>
  </si>
  <si>
    <t>22 SKPD</t>
  </si>
  <si>
    <t>Pengembangan dan optimalisasi fasilitasi media center Kab. Temanggung</t>
  </si>
  <si>
    <t>Buku statistik Kabupaten Temanggung</t>
  </si>
  <si>
    <t>1 dokumen</t>
  </si>
  <si>
    <t>Buku statistik sosial (Inkesra)</t>
  </si>
  <si>
    <t xml:space="preserve">Tersedianya data statistik sosial Kab. Temanggung </t>
  </si>
  <si>
    <t>PDRB Kabupaten, Indek Harga Konsumen, dan Nilai Tukar Petani</t>
  </si>
  <si>
    <t>3 dokumen</t>
  </si>
  <si>
    <t>Terlaksananya penyusunan dokumen perencanaan dan dokumen pelaporan</t>
  </si>
  <si>
    <t>Tersusunya LKiJP, Renja, LPPD, RKA, DPA, RKPA, DPPA, RFK, dan dokumen PK</t>
  </si>
  <si>
    <t>1 tahun</t>
  </si>
  <si>
    <t>Tersusunya DED infrastruktur internet publik</t>
  </si>
  <si>
    <t>Tersedianya dokumen perencanaan pembangunan jaringan internet publik berbasis fiber optik</t>
  </si>
  <si>
    <t>Temanggung,            Januari 2018</t>
  </si>
  <si>
    <t>SUMARLINAH, S.Sos, M.Si</t>
  </si>
  <si>
    <t>NIP. 197310081992032001</t>
  </si>
  <si>
    <t>Plt. KEPALA DINAS KOMUNIKASI DAN INFORMATIKA</t>
  </si>
  <si>
    <t>Pembina Tk.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</si>
</sst>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</cellStyleXfs>
  <cellXfs count="215">
    <xf numFmtId="0" fontId="0" fillId="0" borderId="0" xfId="0"/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3" fontId="4" fillId="5" borderId="2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3" fontId="4" fillId="5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4" fillId="0" borderId="3" xfId="2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164" fontId="3" fillId="3" borderId="1" xfId="2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164" fontId="3" fillId="4" borderId="1" xfId="2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166" fontId="3" fillId="0" borderId="3" xfId="1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3" fontId="3" fillId="5" borderId="3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166" fontId="4" fillId="0" borderId="4" xfId="1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vertical="center"/>
    </xf>
    <xf numFmtId="3" fontId="4" fillId="5" borderId="4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164" fontId="3" fillId="4" borderId="1" xfId="2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64" fontId="3" fillId="0" borderId="2" xfId="2" applyFont="1" applyBorder="1" applyAlignment="1">
      <alignment vertical="center"/>
    </xf>
    <xf numFmtId="3" fontId="3" fillId="5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4" fontId="3" fillId="0" borderId="3" xfId="2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64" fontId="4" fillId="0" borderId="3" xfId="2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64" fontId="4" fillId="0" borderId="4" xfId="2" applyFont="1" applyBorder="1" applyAlignment="1">
      <alignment vertical="center"/>
    </xf>
    <xf numFmtId="164" fontId="3" fillId="4" borderId="1" xfId="0" applyNumberFormat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vertical="center"/>
    </xf>
    <xf numFmtId="3" fontId="3" fillId="6" borderId="2" xfId="0" applyNumberFormat="1" applyFont="1" applyFill="1" applyBorder="1" applyAlignment="1">
      <alignment horizontal="right" vertical="center" wrapText="1"/>
    </xf>
    <xf numFmtId="164" fontId="3" fillId="6" borderId="2" xfId="0" applyNumberFormat="1" applyFont="1" applyFill="1" applyBorder="1" applyAlignment="1">
      <alignment vertical="center" wrapText="1"/>
    </xf>
    <xf numFmtId="164" fontId="3" fillId="6" borderId="2" xfId="2" applyFont="1" applyFill="1" applyBorder="1" applyAlignment="1">
      <alignment vertical="center"/>
    </xf>
    <xf numFmtId="3" fontId="3" fillId="6" borderId="2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4" xfId="2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166" fontId="3" fillId="7" borderId="1" xfId="1" applyNumberFormat="1" applyFont="1" applyFill="1" applyBorder="1" applyAlignment="1">
      <alignment horizontal="left" vertical="center" wrapText="1"/>
    </xf>
    <xf numFmtId="164" fontId="3" fillId="7" borderId="1" xfId="0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vertical="center"/>
    </xf>
    <xf numFmtId="164" fontId="3" fillId="4" borderId="1" xfId="2" applyFont="1" applyFill="1" applyBorder="1" applyAlignment="1">
      <alignment vertical="center" wrapText="1"/>
    </xf>
    <xf numFmtId="164" fontId="3" fillId="4" borderId="1" xfId="2" applyFont="1" applyFill="1" applyBorder="1" applyAlignment="1">
      <alignment horizontal="right" vertical="center" wrapText="1"/>
    </xf>
    <xf numFmtId="164" fontId="3" fillId="4" borderId="1" xfId="2" applyFont="1" applyFill="1" applyBorder="1" applyAlignment="1">
      <alignment horizontal="center" vertical="center" wrapText="1"/>
    </xf>
    <xf numFmtId="164" fontId="3" fillId="0" borderId="3" xfId="2" applyFont="1" applyFill="1" applyBorder="1" applyAlignment="1">
      <alignment vertical="center"/>
    </xf>
    <xf numFmtId="164" fontId="3" fillId="4" borderId="1" xfId="2" applyNumberFormat="1" applyFont="1" applyFill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left" vertical="center"/>
    </xf>
    <xf numFmtId="164" fontId="4" fillId="0" borderId="3" xfId="2" applyNumberFormat="1" applyFont="1" applyBorder="1" applyAlignment="1">
      <alignment horizontal="left" vertical="center"/>
    </xf>
    <xf numFmtId="164" fontId="3" fillId="0" borderId="3" xfId="2" applyNumberFormat="1" applyFont="1" applyBorder="1" applyAlignment="1">
      <alignment horizontal="left" vertical="center"/>
    </xf>
    <xf numFmtId="164" fontId="4" fillId="0" borderId="4" xfId="2" applyNumberFormat="1" applyFont="1" applyBorder="1" applyAlignment="1">
      <alignment horizontal="left" vertical="center"/>
    </xf>
    <xf numFmtId="166" fontId="3" fillId="4" borderId="1" xfId="1" applyNumberFormat="1" applyFont="1" applyFill="1" applyBorder="1" applyAlignment="1">
      <alignment horizontal="left" vertical="center" wrapText="1"/>
    </xf>
    <xf numFmtId="164" fontId="3" fillId="0" borderId="2" xfId="2" applyFont="1" applyFill="1" applyBorder="1" applyAlignment="1">
      <alignment vertical="center"/>
    </xf>
    <xf numFmtId="164" fontId="4" fillId="0" borderId="3" xfId="2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164" fontId="3" fillId="7" borderId="1" xfId="2" applyFont="1" applyFill="1" applyBorder="1" applyAlignment="1">
      <alignment vertical="center"/>
    </xf>
    <xf numFmtId="164" fontId="3" fillId="7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vertical="center"/>
    </xf>
    <xf numFmtId="166" fontId="3" fillId="4" borderId="1" xfId="0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164" fontId="3" fillId="0" borderId="3" xfId="2" applyFont="1" applyBorder="1" applyAlignment="1">
      <alignment horizontal="right" vertical="center"/>
    </xf>
    <xf numFmtId="164" fontId="4" fillId="0" borderId="3" xfId="2" applyFont="1" applyBorder="1" applyAlignment="1">
      <alignment horizontal="right" vertical="center"/>
    </xf>
    <xf numFmtId="3" fontId="4" fillId="0" borderId="3" xfId="0" applyNumberFormat="1" applyFont="1" applyFill="1" applyBorder="1" applyAlignment="1">
      <alignment vertical="center"/>
    </xf>
    <xf numFmtId="164" fontId="4" fillId="0" borderId="3" xfId="2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164" fontId="4" fillId="0" borderId="4" xfId="2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4" fillId="0" borderId="3" xfId="2" applyFont="1" applyFill="1" applyBorder="1" applyAlignment="1">
      <alignment horizontal="center" vertical="center"/>
    </xf>
    <xf numFmtId="166" fontId="3" fillId="6" borderId="2" xfId="1" applyNumberFormat="1" applyFont="1" applyFill="1" applyBorder="1" applyAlignment="1">
      <alignment horizontal="center" vertical="center" wrapText="1"/>
    </xf>
    <xf numFmtId="166" fontId="3" fillId="6" borderId="3" xfId="1" applyNumberFormat="1" applyFont="1" applyFill="1" applyBorder="1" applyAlignment="1">
      <alignment horizontal="center" vertical="center" wrapText="1"/>
    </xf>
    <xf numFmtId="166" fontId="4" fillId="6" borderId="3" xfId="1" applyNumberFormat="1" applyFont="1" applyFill="1" applyBorder="1" applyAlignment="1">
      <alignment horizontal="center" vertical="center" wrapText="1"/>
    </xf>
    <xf numFmtId="164" fontId="4" fillId="6" borderId="3" xfId="2" applyFont="1" applyFill="1" applyBorder="1" applyAlignment="1">
      <alignment horizontal="center" vertical="center" wrapText="1"/>
    </xf>
    <xf numFmtId="164" fontId="3" fillId="6" borderId="3" xfId="2" applyFont="1" applyFill="1" applyBorder="1" applyAlignment="1">
      <alignment horizontal="right" vertical="center" wrapText="1"/>
    </xf>
    <xf numFmtId="164" fontId="3" fillId="6" borderId="3" xfId="2" applyFont="1" applyFill="1" applyBorder="1" applyAlignment="1">
      <alignment horizontal="center" vertical="center" wrapText="1"/>
    </xf>
    <xf numFmtId="166" fontId="4" fillId="6" borderId="4" xfId="1" applyNumberFormat="1" applyFont="1" applyFill="1" applyBorder="1" applyAlignment="1">
      <alignment horizontal="center" vertical="center" wrapText="1"/>
    </xf>
    <xf numFmtId="164" fontId="4" fillId="6" borderId="4" xfId="2" applyFont="1" applyFill="1" applyBorder="1" applyAlignment="1">
      <alignment horizontal="center" vertical="center" wrapText="1"/>
    </xf>
    <xf numFmtId="164" fontId="3" fillId="7" borderId="1" xfId="2" applyFont="1" applyFill="1" applyBorder="1" applyAlignment="1">
      <alignment horizontal="right" vertical="center"/>
    </xf>
    <xf numFmtId="164" fontId="3" fillId="7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164" fontId="4" fillId="0" borderId="5" xfId="2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2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4" fillId="0" borderId="0" xfId="2" applyFont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3" fontId="3" fillId="7" borderId="1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top"/>
    </xf>
    <xf numFmtId="3" fontId="4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4" fontId="4" fillId="0" borderId="2" xfId="2" applyFont="1" applyFill="1" applyBorder="1" applyAlignment="1">
      <alignment vertical="center"/>
    </xf>
    <xf numFmtId="164" fontId="4" fillId="6" borderId="3" xfId="2" applyFont="1" applyFill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/>
    </xf>
    <xf numFmtId="0" fontId="12" fillId="6" borderId="1" xfId="0" applyFont="1" applyFill="1" applyBorder="1" applyAlignment="1">
      <alignment vertical="top"/>
    </xf>
    <xf numFmtId="0" fontId="12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164" fontId="11" fillId="0" borderId="1" xfId="2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right" vertical="top"/>
    </xf>
    <xf numFmtId="0" fontId="11" fillId="0" borderId="1" xfId="0" applyFont="1" applyBorder="1" applyAlignment="1">
      <alignment horizontal="left" vertical="top" wrapText="1"/>
    </xf>
    <xf numFmtId="164" fontId="11" fillId="0" borderId="1" xfId="2" quotePrefix="1" applyFont="1" applyBorder="1" applyAlignment="1">
      <alignment horizontal="center" vertical="top"/>
    </xf>
    <xf numFmtId="164" fontId="11" fillId="0" borderId="1" xfId="2" quotePrefix="1" applyFont="1" applyBorder="1" applyAlignment="1">
      <alignment horizontal="right"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top"/>
    </xf>
    <xf numFmtId="164" fontId="11" fillId="6" borderId="1" xfId="2" applyFont="1" applyFill="1" applyBorder="1" applyAlignment="1">
      <alignment horizontal="left" vertical="top" wrapText="1"/>
    </xf>
    <xf numFmtId="164" fontId="11" fillId="6" borderId="1" xfId="2" applyFont="1" applyFill="1" applyBorder="1" applyAlignment="1">
      <alignment horizontal="center" vertical="top"/>
    </xf>
    <xf numFmtId="164" fontId="11" fillId="6" borderId="1" xfId="2" applyFont="1" applyFill="1" applyBorder="1" applyAlignment="1">
      <alignment horizontal="center" vertical="top" wrapText="1"/>
    </xf>
    <xf numFmtId="0" fontId="11" fillId="6" borderId="1" xfId="3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164" fontId="11" fillId="0" borderId="1" xfId="2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164" fontId="11" fillId="0" borderId="1" xfId="2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top"/>
    </xf>
    <xf numFmtId="3" fontId="11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164" fontId="11" fillId="0" borderId="1" xfId="2" quotePrefix="1" applyFont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Fill="1"/>
    <xf numFmtId="0" fontId="1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">
    <cellStyle name="Comma" xfId="1" builtinId="3"/>
    <cellStyle name="Comma [0]" xfId="2" builtinId="6"/>
    <cellStyle name="Comm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view="pageBreakPreview" zoomScale="80" zoomScaleNormal="100" zoomScaleSheetLayoutView="80" workbookViewId="0">
      <pane ySplit="9" topLeftCell="A49" activePane="bottomLeft" state="frozen"/>
      <selection pane="bottomLeft" activeCell="F80" sqref="F80"/>
    </sheetView>
  </sheetViews>
  <sheetFormatPr defaultRowHeight="12.75" x14ac:dyDescent="0.25"/>
  <cols>
    <col min="1" max="1" width="4.85546875" style="171" customWidth="1"/>
    <col min="2" max="2" width="25" style="171" customWidth="1"/>
    <col min="3" max="3" width="15.140625" style="171" customWidth="1"/>
    <col min="4" max="4" width="15.7109375" style="171" customWidth="1"/>
    <col min="5" max="5" width="15" style="171" customWidth="1"/>
    <col min="6" max="6" width="22.85546875" style="171" customWidth="1"/>
    <col min="7" max="7" width="11.42578125" style="171" customWidth="1"/>
    <col min="8" max="8" width="11.28515625" style="171" customWidth="1"/>
    <col min="9" max="9" width="27.140625" style="171" customWidth="1"/>
    <col min="10" max="10" width="16.140625" style="171" customWidth="1"/>
    <col min="11" max="11" width="12.5703125" style="171" customWidth="1"/>
    <col min="12" max="12" width="15.7109375" style="171" customWidth="1"/>
    <col min="13" max="16384" width="9.140625" style="171"/>
  </cols>
  <sheetData>
    <row r="1" spans="1:11" ht="15" customHeight="1" x14ac:dyDescent="0.25">
      <c r="A1" s="209" t="s">
        <v>824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16.5" customHeight="1" x14ac:dyDescent="0.25">
      <c r="A2" s="209" t="s">
        <v>825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18" customHeight="1" x14ac:dyDescent="0.25">
      <c r="A3" s="209" t="s">
        <v>826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ht="8.25" customHeight="1" x14ac:dyDescent="0.25"/>
    <row r="5" spans="1:11" ht="18.75" customHeight="1" x14ac:dyDescent="0.25">
      <c r="A5" s="172" t="s">
        <v>872</v>
      </c>
    </row>
    <row r="6" spans="1:11" s="173" customFormat="1" x14ac:dyDescent="0.25">
      <c r="A6" s="207" t="s">
        <v>827</v>
      </c>
      <c r="B6" s="207" t="s">
        <v>828</v>
      </c>
      <c r="C6" s="207" t="s">
        <v>829</v>
      </c>
      <c r="D6" s="207" t="s">
        <v>831</v>
      </c>
      <c r="E6" s="207" t="s">
        <v>832</v>
      </c>
      <c r="F6" s="207" t="s">
        <v>833</v>
      </c>
      <c r="G6" s="207"/>
      <c r="H6" s="207"/>
      <c r="I6" s="207" t="s">
        <v>838</v>
      </c>
      <c r="J6" s="208" t="s">
        <v>848</v>
      </c>
      <c r="K6" s="207" t="s">
        <v>839</v>
      </c>
    </row>
    <row r="7" spans="1:11" s="173" customFormat="1" x14ac:dyDescent="0.25">
      <c r="A7" s="207"/>
      <c r="B7" s="207"/>
      <c r="C7" s="207"/>
      <c r="D7" s="207"/>
      <c r="E7" s="207"/>
      <c r="F7" s="174" t="s">
        <v>834</v>
      </c>
      <c r="G7" s="207" t="s">
        <v>835</v>
      </c>
      <c r="H7" s="207"/>
      <c r="I7" s="207"/>
      <c r="J7" s="208"/>
      <c r="K7" s="207"/>
    </row>
    <row r="8" spans="1:11" s="173" customFormat="1" x14ac:dyDescent="0.25">
      <c r="A8" s="207"/>
      <c r="B8" s="207"/>
      <c r="C8" s="174" t="s">
        <v>830</v>
      </c>
      <c r="D8" s="174" t="s">
        <v>830</v>
      </c>
      <c r="E8" s="174" t="s">
        <v>830</v>
      </c>
      <c r="F8" s="174"/>
      <c r="G8" s="174" t="s">
        <v>836</v>
      </c>
      <c r="H8" s="174" t="s">
        <v>837</v>
      </c>
      <c r="I8" s="207"/>
      <c r="J8" s="208"/>
      <c r="K8" s="207"/>
    </row>
    <row r="9" spans="1:11" s="173" customFormat="1" x14ac:dyDescent="0.25">
      <c r="A9" s="200">
        <v>1</v>
      </c>
      <c r="B9" s="200">
        <v>2</v>
      </c>
      <c r="C9" s="200">
        <v>3</v>
      </c>
      <c r="D9" s="200">
        <v>4</v>
      </c>
      <c r="E9" s="200">
        <v>5</v>
      </c>
      <c r="F9" s="200">
        <v>6</v>
      </c>
      <c r="G9" s="200">
        <v>7</v>
      </c>
      <c r="H9" s="200">
        <v>8</v>
      </c>
      <c r="I9" s="200">
        <v>9</v>
      </c>
      <c r="J9" s="200">
        <v>10</v>
      </c>
      <c r="K9" s="200">
        <v>11</v>
      </c>
    </row>
    <row r="10" spans="1:11" ht="15" customHeight="1" x14ac:dyDescent="0.25">
      <c r="A10" s="175">
        <v>1</v>
      </c>
      <c r="B10" s="176" t="s">
        <v>840</v>
      </c>
      <c r="C10" s="177"/>
      <c r="D10" s="177"/>
      <c r="E10" s="177"/>
      <c r="F10" s="178"/>
      <c r="G10" s="178"/>
      <c r="H10" s="178"/>
      <c r="I10" s="178"/>
      <c r="J10" s="178"/>
      <c r="K10" s="178"/>
    </row>
    <row r="11" spans="1:11" ht="30.75" customHeight="1" x14ac:dyDescent="0.25">
      <c r="A11" s="179" t="s">
        <v>841</v>
      </c>
      <c r="B11" s="180" t="s">
        <v>844</v>
      </c>
      <c r="C11" s="181">
        <f>'Desember 2017'!C35</f>
        <v>5500000</v>
      </c>
      <c r="D11" s="182">
        <f>'Desember 2017'!G35</f>
        <v>3332177</v>
      </c>
      <c r="E11" s="181">
        <f>'Desember 2017'!I35</f>
        <v>2167823</v>
      </c>
      <c r="F11" s="180" t="s">
        <v>893</v>
      </c>
      <c r="G11" s="175" t="s">
        <v>852</v>
      </c>
      <c r="H11" s="175" t="s">
        <v>852</v>
      </c>
      <c r="I11" s="180" t="s">
        <v>894</v>
      </c>
      <c r="J11" s="178"/>
      <c r="K11" s="178"/>
    </row>
    <row r="12" spans="1:11" ht="54.75" customHeight="1" x14ac:dyDescent="0.25">
      <c r="A12" s="179" t="s">
        <v>842</v>
      </c>
      <c r="B12" s="180" t="s">
        <v>845</v>
      </c>
      <c r="C12" s="181">
        <f>'Desember 2017'!C42</f>
        <v>27000000</v>
      </c>
      <c r="D12" s="181">
        <f>'Desember 2017'!G42</f>
        <v>26959879</v>
      </c>
      <c r="E12" s="181">
        <f>'Desember 2017'!I42</f>
        <v>40121</v>
      </c>
      <c r="F12" s="180" t="s">
        <v>851</v>
      </c>
      <c r="G12" s="175" t="s">
        <v>852</v>
      </c>
      <c r="H12" s="175" t="s">
        <v>852</v>
      </c>
      <c r="I12" s="180" t="s">
        <v>853</v>
      </c>
      <c r="J12" s="178"/>
      <c r="K12" s="178"/>
    </row>
    <row r="13" spans="1:11" ht="39.75" customHeight="1" x14ac:dyDescent="0.25">
      <c r="A13" s="179" t="s">
        <v>843</v>
      </c>
      <c r="B13" s="180" t="s">
        <v>85</v>
      </c>
      <c r="C13" s="181">
        <f>'Desember 2017'!C49</f>
        <v>2000000</v>
      </c>
      <c r="D13" s="181">
        <f>'Desember 2017'!G49</f>
        <v>1383000</v>
      </c>
      <c r="E13" s="181">
        <f>'Desember 2017'!I49</f>
        <v>617000</v>
      </c>
      <c r="F13" s="180" t="s">
        <v>850</v>
      </c>
      <c r="G13" s="175" t="s">
        <v>852</v>
      </c>
      <c r="H13" s="175" t="s">
        <v>852</v>
      </c>
      <c r="I13" s="180" t="s">
        <v>855</v>
      </c>
      <c r="J13" s="178"/>
      <c r="K13" s="178"/>
    </row>
    <row r="14" spans="1:11" ht="42" customHeight="1" x14ac:dyDescent="0.25">
      <c r="A14" s="179" t="s">
        <v>846</v>
      </c>
      <c r="B14" s="164" t="s">
        <v>96</v>
      </c>
      <c r="C14" s="181">
        <f>'Desember 2017'!C55</f>
        <v>1750000</v>
      </c>
      <c r="D14" s="181">
        <f>'Desember 2017'!G55</f>
        <v>1750000</v>
      </c>
      <c r="E14" s="181">
        <f>'Desember 2017'!I55</f>
        <v>0</v>
      </c>
      <c r="F14" s="183" t="s">
        <v>890</v>
      </c>
      <c r="G14" s="175" t="s">
        <v>852</v>
      </c>
      <c r="H14" s="175" t="s">
        <v>852</v>
      </c>
      <c r="I14" s="183" t="s">
        <v>891</v>
      </c>
      <c r="J14" s="178"/>
      <c r="K14" s="178"/>
    </row>
    <row r="15" spans="1:11" ht="30" customHeight="1" x14ac:dyDescent="0.25">
      <c r="A15" s="179" t="s">
        <v>847</v>
      </c>
      <c r="B15" s="180" t="s">
        <v>102</v>
      </c>
      <c r="C15" s="181">
        <f>'Desember 2017'!C59</f>
        <v>9000000</v>
      </c>
      <c r="D15" s="181">
        <f>'Desember 2017'!G59</f>
        <v>9000000</v>
      </c>
      <c r="E15" s="181">
        <f>'Desember 2017'!I59</f>
        <v>0</v>
      </c>
      <c r="F15" s="180" t="s">
        <v>849</v>
      </c>
      <c r="G15" s="175" t="s">
        <v>852</v>
      </c>
      <c r="H15" s="175" t="s">
        <v>852</v>
      </c>
      <c r="I15" s="180" t="s">
        <v>854</v>
      </c>
      <c r="J15" s="178"/>
      <c r="K15" s="178"/>
    </row>
    <row r="16" spans="1:11" ht="45" customHeight="1" x14ac:dyDescent="0.25">
      <c r="A16" s="179" t="s">
        <v>856</v>
      </c>
      <c r="B16" s="164" t="s">
        <v>111</v>
      </c>
      <c r="C16" s="181">
        <f>'Desember 2017'!C64</f>
        <v>9000000</v>
      </c>
      <c r="D16" s="181">
        <f>'Desember 2017'!G64</f>
        <v>8999875</v>
      </c>
      <c r="E16" s="181">
        <f>'Desember 2017'!I64</f>
        <v>125</v>
      </c>
      <c r="F16" s="180" t="s">
        <v>895</v>
      </c>
      <c r="G16" s="175" t="s">
        <v>852</v>
      </c>
      <c r="H16" s="175" t="s">
        <v>852</v>
      </c>
      <c r="I16" s="180" t="s">
        <v>896</v>
      </c>
      <c r="J16" s="175"/>
      <c r="K16" s="175"/>
    </row>
    <row r="17" spans="1:11" ht="43.5" customHeight="1" x14ac:dyDescent="0.25">
      <c r="A17" s="179" t="s">
        <v>857</v>
      </c>
      <c r="B17" s="164" t="s">
        <v>120</v>
      </c>
      <c r="C17" s="181">
        <f>'Desember 2017'!C69</f>
        <v>4500000</v>
      </c>
      <c r="D17" s="181">
        <f>'Desember 2017'!G69</f>
        <v>4495000</v>
      </c>
      <c r="E17" s="181">
        <f>'Desember 2017'!I69</f>
        <v>5000</v>
      </c>
      <c r="F17" s="180" t="s">
        <v>897</v>
      </c>
      <c r="G17" s="175" t="s">
        <v>852</v>
      </c>
      <c r="H17" s="175" t="s">
        <v>852</v>
      </c>
      <c r="I17" s="180" t="s">
        <v>898</v>
      </c>
      <c r="J17" s="175"/>
      <c r="K17" s="175"/>
    </row>
    <row r="18" spans="1:11" ht="30" customHeight="1" x14ac:dyDescent="0.25">
      <c r="A18" s="179" t="s">
        <v>859</v>
      </c>
      <c r="B18" s="164" t="s">
        <v>126</v>
      </c>
      <c r="C18" s="181">
        <f>'Desember 2017'!C73</f>
        <v>5000000</v>
      </c>
      <c r="D18" s="181">
        <f>'Desember 2017'!G73</f>
        <v>4998450</v>
      </c>
      <c r="E18" s="181">
        <f>'Desember 2017'!I73</f>
        <v>1550</v>
      </c>
      <c r="F18" s="180" t="s">
        <v>899</v>
      </c>
      <c r="G18" s="175" t="s">
        <v>852</v>
      </c>
      <c r="H18" s="175" t="s">
        <v>852</v>
      </c>
      <c r="I18" s="180" t="s">
        <v>900</v>
      </c>
      <c r="J18" s="175"/>
      <c r="K18" s="175"/>
    </row>
    <row r="19" spans="1:11" ht="42" customHeight="1" x14ac:dyDescent="0.25">
      <c r="A19" s="179" t="s">
        <v>858</v>
      </c>
      <c r="B19" s="164" t="s">
        <v>132</v>
      </c>
      <c r="C19" s="181">
        <f>'Desember 2017'!C77</f>
        <v>1248000</v>
      </c>
      <c r="D19" s="181">
        <f>'Desember 2017'!G77</f>
        <v>1200000</v>
      </c>
      <c r="E19" s="181">
        <f>'Desember 2017'!I77</f>
        <v>48000</v>
      </c>
      <c r="F19" s="184" t="s">
        <v>901</v>
      </c>
      <c r="G19" s="175" t="s">
        <v>852</v>
      </c>
      <c r="H19" s="175" t="s">
        <v>852</v>
      </c>
      <c r="I19" s="180" t="s">
        <v>902</v>
      </c>
      <c r="J19" s="175"/>
      <c r="K19" s="175"/>
    </row>
    <row r="20" spans="1:11" ht="30" customHeight="1" x14ac:dyDescent="0.25">
      <c r="A20" s="179" t="s">
        <v>857</v>
      </c>
      <c r="B20" s="180" t="s">
        <v>138</v>
      </c>
      <c r="C20" s="181">
        <f>'Desember 2017'!C81</f>
        <v>19000000</v>
      </c>
      <c r="D20" s="181">
        <f>'Desember 2017'!G81</f>
        <v>15375050</v>
      </c>
      <c r="E20" s="181">
        <f>'Desember 2017'!I81</f>
        <v>3624950</v>
      </c>
      <c r="F20" s="180" t="s">
        <v>863</v>
      </c>
      <c r="G20" s="175" t="s">
        <v>852</v>
      </c>
      <c r="H20" s="175" t="s">
        <v>852</v>
      </c>
      <c r="I20" s="180" t="s">
        <v>867</v>
      </c>
      <c r="J20" s="175"/>
      <c r="K20" s="175"/>
    </row>
    <row r="21" spans="1:11" ht="42.75" customHeight="1" x14ac:dyDescent="0.25">
      <c r="A21" s="179" t="s">
        <v>858</v>
      </c>
      <c r="B21" s="180" t="s">
        <v>860</v>
      </c>
      <c r="C21" s="181">
        <f>'Desember 2017'!C87</f>
        <v>29800000</v>
      </c>
      <c r="D21" s="181">
        <f>'Desember 2017'!G87</f>
        <v>29784500</v>
      </c>
      <c r="E21" s="181">
        <f>'Desember 2017'!I87</f>
        <v>15500</v>
      </c>
      <c r="F21" s="180" t="s">
        <v>864</v>
      </c>
      <c r="G21" s="175" t="s">
        <v>852</v>
      </c>
      <c r="H21" s="175" t="s">
        <v>852</v>
      </c>
      <c r="I21" s="180" t="s">
        <v>868</v>
      </c>
      <c r="J21" s="178"/>
      <c r="K21" s="178"/>
    </row>
    <row r="22" spans="1:11" ht="41.25" customHeight="1" x14ac:dyDescent="0.25">
      <c r="A22" s="179" t="s">
        <v>859</v>
      </c>
      <c r="B22" s="180" t="s">
        <v>861</v>
      </c>
      <c r="C22" s="181">
        <f>'Desember 2017'!C91</f>
        <v>3000000</v>
      </c>
      <c r="D22" s="181">
        <f>'Desember 2017'!G91</f>
        <v>3000000</v>
      </c>
      <c r="E22" s="181">
        <f>'Desember 2017'!I91</f>
        <v>0</v>
      </c>
      <c r="F22" s="180" t="s">
        <v>865</v>
      </c>
      <c r="G22" s="175" t="s">
        <v>852</v>
      </c>
      <c r="H22" s="175" t="s">
        <v>852</v>
      </c>
      <c r="I22" s="180" t="s">
        <v>868</v>
      </c>
      <c r="J22" s="178"/>
      <c r="K22" s="178"/>
    </row>
    <row r="23" spans="1:11" ht="29.25" customHeight="1" x14ac:dyDescent="0.25">
      <c r="A23" s="179" t="s">
        <v>862</v>
      </c>
      <c r="B23" s="180" t="s">
        <v>161</v>
      </c>
      <c r="C23" s="181">
        <f>'Desember 2017'!C95</f>
        <v>26000000</v>
      </c>
      <c r="D23" s="181">
        <f>'Desember 2017'!G95</f>
        <v>23654045</v>
      </c>
      <c r="E23" s="181">
        <f>'Desember 2017'!I95</f>
        <v>2345955</v>
      </c>
      <c r="F23" s="180" t="s">
        <v>866</v>
      </c>
      <c r="G23" s="175" t="s">
        <v>852</v>
      </c>
      <c r="H23" s="175" t="s">
        <v>852</v>
      </c>
      <c r="I23" s="180" t="s">
        <v>867</v>
      </c>
      <c r="J23" s="178"/>
      <c r="K23" s="178"/>
    </row>
    <row r="24" spans="1:11" s="173" customFormat="1" ht="15" customHeight="1" x14ac:dyDescent="0.25">
      <c r="A24" s="190">
        <v>2</v>
      </c>
      <c r="B24" s="170" t="s">
        <v>189</v>
      </c>
      <c r="C24" s="199"/>
      <c r="D24" s="199"/>
      <c r="E24" s="199"/>
      <c r="F24" s="174"/>
      <c r="G24" s="174"/>
      <c r="H24" s="174"/>
      <c r="I24" s="192"/>
      <c r="J24" s="192"/>
      <c r="K24" s="192"/>
    </row>
    <row r="25" spans="1:11" ht="45" customHeight="1" x14ac:dyDescent="0.25">
      <c r="A25" s="179" t="s">
        <v>841</v>
      </c>
      <c r="B25" s="164" t="s">
        <v>191</v>
      </c>
      <c r="C25" s="181">
        <f>'Desember 2017'!C112</f>
        <v>30000000</v>
      </c>
      <c r="D25" s="181">
        <f>'Desember 2017'!G112</f>
        <v>30000000</v>
      </c>
      <c r="E25" s="181">
        <f>'Desember 2017'!I112</f>
        <v>0</v>
      </c>
      <c r="F25" s="165" t="s">
        <v>873</v>
      </c>
      <c r="G25" s="187" t="s">
        <v>892</v>
      </c>
      <c r="H25" s="187" t="s">
        <v>892</v>
      </c>
      <c r="I25" s="165" t="s">
        <v>903</v>
      </c>
      <c r="J25" s="178"/>
      <c r="K25" s="166"/>
    </row>
    <row r="26" spans="1:11" ht="29.25" customHeight="1" x14ac:dyDescent="0.25">
      <c r="A26" s="179" t="s">
        <v>842</v>
      </c>
      <c r="B26" s="164" t="s">
        <v>211</v>
      </c>
      <c r="C26" s="181">
        <f>'Desember 2017'!C123</f>
        <v>30000000</v>
      </c>
      <c r="D26" s="181">
        <f>'Desember 2017'!G123</f>
        <v>30000000</v>
      </c>
      <c r="E26" s="181">
        <f>'Desember 2017'!I123</f>
        <v>0</v>
      </c>
      <c r="F26" s="165" t="s">
        <v>874</v>
      </c>
      <c r="G26" s="187" t="s">
        <v>892</v>
      </c>
      <c r="H26" s="187" t="s">
        <v>892</v>
      </c>
      <c r="I26" s="165" t="s">
        <v>904</v>
      </c>
      <c r="J26" s="178"/>
      <c r="K26" s="178"/>
    </row>
    <row r="27" spans="1:11" ht="44.25" customHeight="1" x14ac:dyDescent="0.25">
      <c r="A27" s="179" t="s">
        <v>843</v>
      </c>
      <c r="B27" s="164" t="s">
        <v>225</v>
      </c>
      <c r="C27" s="181">
        <f>'Desember 2017'!C134</f>
        <v>3000000</v>
      </c>
      <c r="D27" s="181">
        <f>'Desember 2017'!G134</f>
        <v>2987500</v>
      </c>
      <c r="E27" s="181">
        <f>'Desember 2017'!I134</f>
        <v>12500</v>
      </c>
      <c r="F27" s="165" t="s">
        <v>875</v>
      </c>
      <c r="G27" s="175" t="s">
        <v>852</v>
      </c>
      <c r="H27" s="175" t="s">
        <v>852</v>
      </c>
      <c r="I27" s="165" t="s">
        <v>875</v>
      </c>
      <c r="J27" s="178"/>
      <c r="K27" s="178"/>
    </row>
    <row r="28" spans="1:11" ht="15" customHeight="1" x14ac:dyDescent="0.25">
      <c r="A28" s="185">
        <v>3</v>
      </c>
      <c r="B28" s="167" t="s">
        <v>231</v>
      </c>
      <c r="C28" s="177"/>
      <c r="D28" s="177"/>
      <c r="E28" s="177"/>
      <c r="F28" s="178"/>
      <c r="G28" s="175"/>
      <c r="H28" s="175"/>
      <c r="I28" s="178"/>
      <c r="J28" s="178"/>
      <c r="K28" s="178"/>
    </row>
    <row r="29" spans="1:11" ht="44.25" customHeight="1" x14ac:dyDescent="0.25">
      <c r="A29" s="179" t="s">
        <v>841</v>
      </c>
      <c r="B29" s="164" t="s">
        <v>233</v>
      </c>
      <c r="C29" s="181">
        <f>'Desember 2017'!C139</f>
        <v>44977200</v>
      </c>
      <c r="D29" s="181">
        <f>'Desember 2017'!G139</f>
        <v>44977200</v>
      </c>
      <c r="E29" s="181">
        <f>'Desember 2017'!I139</f>
        <v>0</v>
      </c>
      <c r="F29" s="165" t="s">
        <v>876</v>
      </c>
      <c r="G29" s="175" t="s">
        <v>852</v>
      </c>
      <c r="H29" s="175" t="s">
        <v>852</v>
      </c>
      <c r="I29" s="165" t="s">
        <v>876</v>
      </c>
      <c r="J29" s="178"/>
      <c r="K29" s="178"/>
    </row>
    <row r="30" spans="1:11" ht="57" customHeight="1" x14ac:dyDescent="0.25">
      <c r="A30" s="179" t="s">
        <v>842</v>
      </c>
      <c r="B30" s="164" t="s">
        <v>249</v>
      </c>
      <c r="C30" s="181">
        <f>'Desember 2017'!C150</f>
        <v>25000000</v>
      </c>
      <c r="D30" s="181">
        <f>'Desember 2017'!G150</f>
        <v>24990000</v>
      </c>
      <c r="E30" s="181">
        <f>'Desember 2017'!I150</f>
        <v>10000</v>
      </c>
      <c r="F30" s="186" t="s">
        <v>906</v>
      </c>
      <c r="G30" s="187" t="s">
        <v>905</v>
      </c>
      <c r="H30" s="187" t="s">
        <v>905</v>
      </c>
      <c r="I30" s="165" t="s">
        <v>877</v>
      </c>
      <c r="J30" s="178"/>
      <c r="K30" s="178"/>
    </row>
    <row r="31" spans="1:11" ht="69.75" customHeight="1" x14ac:dyDescent="0.25">
      <c r="A31" s="179" t="s">
        <v>843</v>
      </c>
      <c r="B31" s="164" t="s">
        <v>277</v>
      </c>
      <c r="C31" s="181">
        <f>'Desember 2017'!C168</f>
        <v>30000000</v>
      </c>
      <c r="D31" s="181">
        <f>'Desember 2017'!G168</f>
        <v>29990000</v>
      </c>
      <c r="E31" s="181">
        <f>'Desember 2017'!I168</f>
        <v>10000</v>
      </c>
      <c r="F31" s="186" t="s">
        <v>907</v>
      </c>
      <c r="G31" s="187" t="s">
        <v>892</v>
      </c>
      <c r="H31" s="187" t="s">
        <v>892</v>
      </c>
      <c r="I31" s="165" t="s">
        <v>908</v>
      </c>
      <c r="J31" s="178"/>
      <c r="K31" s="178"/>
    </row>
    <row r="32" spans="1:11" ht="99" customHeight="1" x14ac:dyDescent="0.25">
      <c r="A32" s="179" t="s">
        <v>846</v>
      </c>
      <c r="B32" s="164" t="s">
        <v>291</v>
      </c>
      <c r="C32" s="181">
        <f>'Desember 2017'!C175</f>
        <v>10000000</v>
      </c>
      <c r="D32" s="181">
        <f>'Desember 2017'!G175</f>
        <v>10000000</v>
      </c>
      <c r="E32" s="181">
        <f>'Desember 2017'!I175</f>
        <v>0</v>
      </c>
      <c r="F32" s="186" t="s">
        <v>909</v>
      </c>
      <c r="G32" s="187" t="s">
        <v>892</v>
      </c>
      <c r="H32" s="187" t="s">
        <v>892</v>
      </c>
      <c r="I32" s="165" t="s">
        <v>910</v>
      </c>
      <c r="J32" s="178"/>
      <c r="K32" s="178"/>
    </row>
    <row r="33" spans="1:11" ht="68.25" customHeight="1" x14ac:dyDescent="0.25">
      <c r="A33" s="179" t="s">
        <v>847</v>
      </c>
      <c r="B33" s="165" t="s">
        <v>310</v>
      </c>
      <c r="C33" s="181">
        <f>'Desember 2017'!C188</f>
        <v>19000000</v>
      </c>
      <c r="D33" s="181">
        <f>'Desember 2017'!G188</f>
        <v>19000000</v>
      </c>
      <c r="E33" s="181">
        <f>'Desember 2017'!I188</f>
        <v>0</v>
      </c>
      <c r="F33" s="186" t="s">
        <v>911</v>
      </c>
      <c r="G33" s="187" t="s">
        <v>912</v>
      </c>
      <c r="H33" s="187" t="s">
        <v>912</v>
      </c>
      <c r="I33" s="165" t="s">
        <v>878</v>
      </c>
      <c r="J33" s="178"/>
      <c r="K33" s="178"/>
    </row>
    <row r="34" spans="1:11" ht="43.5" customHeight="1" x14ac:dyDescent="0.25">
      <c r="A34" s="179" t="s">
        <v>856</v>
      </c>
      <c r="B34" s="165" t="s">
        <v>340</v>
      </c>
      <c r="C34" s="181">
        <f>'Desember 2017'!C207</f>
        <v>20000000</v>
      </c>
      <c r="D34" s="181">
        <f>'Desember 2017'!G207</f>
        <v>19950000</v>
      </c>
      <c r="E34" s="181">
        <f>'Desember 2017'!I207</f>
        <v>50000</v>
      </c>
      <c r="F34" s="186" t="s">
        <v>916</v>
      </c>
      <c r="G34" s="188" t="s">
        <v>917</v>
      </c>
      <c r="H34" s="188" t="s">
        <v>917</v>
      </c>
      <c r="I34" s="189" t="s">
        <v>918</v>
      </c>
      <c r="J34" s="178"/>
      <c r="K34" s="178"/>
    </row>
    <row r="35" spans="1:11" ht="43.5" customHeight="1" x14ac:dyDescent="0.25">
      <c r="A35" s="179" t="s">
        <v>857</v>
      </c>
      <c r="B35" s="165" t="s">
        <v>358</v>
      </c>
      <c r="C35" s="181">
        <f>'Desember 2017'!C220</f>
        <v>598904050</v>
      </c>
      <c r="D35" s="181">
        <f>'Desember 2017'!G220</f>
        <v>596529093</v>
      </c>
      <c r="E35" s="181">
        <f>'Desember 2017'!I220</f>
        <v>2374957</v>
      </c>
      <c r="F35" s="186" t="s">
        <v>913</v>
      </c>
      <c r="G35" s="187" t="s">
        <v>914</v>
      </c>
      <c r="H35" s="187" t="s">
        <v>914</v>
      </c>
      <c r="I35" s="165" t="s">
        <v>879</v>
      </c>
      <c r="J35" s="178"/>
      <c r="K35" s="178"/>
    </row>
    <row r="36" spans="1:11" ht="15" customHeight="1" x14ac:dyDescent="0.25">
      <c r="A36" s="185">
        <v>4</v>
      </c>
      <c r="B36" s="168" t="s">
        <v>382</v>
      </c>
      <c r="C36" s="177"/>
      <c r="D36" s="177"/>
      <c r="E36" s="177"/>
      <c r="F36" s="178"/>
      <c r="G36" s="175"/>
      <c r="H36" s="175"/>
      <c r="I36" s="178"/>
      <c r="J36" s="178"/>
      <c r="K36" s="178"/>
    </row>
    <row r="37" spans="1:11" ht="42" customHeight="1" x14ac:dyDescent="0.25">
      <c r="A37" s="179" t="s">
        <v>841</v>
      </c>
      <c r="B37" s="164" t="s">
        <v>384</v>
      </c>
      <c r="C37" s="181">
        <f>'Desember 2017'!C239</f>
        <v>0</v>
      </c>
      <c r="D37" s="181">
        <f>'Desember 2017'!G239</f>
        <v>0</v>
      </c>
      <c r="E37" s="181">
        <f>'Desember 2017'!I239</f>
        <v>0</v>
      </c>
      <c r="F37" s="178"/>
      <c r="G37" s="175"/>
      <c r="H37" s="175"/>
      <c r="I37" s="178"/>
      <c r="J37" s="206" t="s">
        <v>915</v>
      </c>
      <c r="K37" s="206"/>
    </row>
    <row r="38" spans="1:11" ht="57" customHeight="1" x14ac:dyDescent="0.25">
      <c r="A38" s="179" t="s">
        <v>842</v>
      </c>
      <c r="B38" s="164" t="s">
        <v>406</v>
      </c>
      <c r="C38" s="181">
        <f>'Desember 2017'!C257</f>
        <v>70000000</v>
      </c>
      <c r="D38" s="181">
        <f>'Desember 2017'!G257</f>
        <v>68416167</v>
      </c>
      <c r="E38" s="181">
        <f>'Desember 2017'!I257</f>
        <v>1583833</v>
      </c>
      <c r="F38" s="180" t="s">
        <v>919</v>
      </c>
      <c r="G38" s="175" t="s">
        <v>852</v>
      </c>
      <c r="H38" s="175" t="s">
        <v>852</v>
      </c>
      <c r="I38" s="189" t="s">
        <v>880</v>
      </c>
      <c r="J38" s="178"/>
      <c r="K38" s="178"/>
    </row>
    <row r="39" spans="1:11" ht="55.5" customHeight="1" x14ac:dyDescent="0.25">
      <c r="A39" s="179" t="s">
        <v>843</v>
      </c>
      <c r="B39" s="164" t="s">
        <v>441</v>
      </c>
      <c r="C39" s="181">
        <f>'Desember 2017'!C282</f>
        <v>10000000</v>
      </c>
      <c r="D39" s="181">
        <f>'Desember 2017'!G282</f>
        <v>9953000</v>
      </c>
      <c r="E39" s="181">
        <f>'Desember 2017'!I282</f>
        <v>47000</v>
      </c>
      <c r="F39" s="180" t="s">
        <v>920</v>
      </c>
      <c r="G39" s="175" t="s">
        <v>852</v>
      </c>
      <c r="H39" s="175" t="s">
        <v>852</v>
      </c>
      <c r="I39" s="189" t="s">
        <v>921</v>
      </c>
      <c r="J39" s="178"/>
      <c r="K39" s="178"/>
    </row>
    <row r="40" spans="1:11" s="173" customFormat="1" ht="15" customHeight="1" x14ac:dyDescent="0.25">
      <c r="A40" s="190">
        <v>5</v>
      </c>
      <c r="B40" s="169" t="s">
        <v>467</v>
      </c>
      <c r="C40" s="191"/>
      <c r="D40" s="191"/>
      <c r="E40" s="191"/>
      <c r="F40" s="192"/>
      <c r="G40" s="174"/>
      <c r="H40" s="174"/>
      <c r="I40" s="192"/>
      <c r="J40" s="192"/>
      <c r="K40" s="192"/>
    </row>
    <row r="41" spans="1:11" ht="57" customHeight="1" x14ac:dyDescent="0.25">
      <c r="A41" s="179" t="s">
        <v>841</v>
      </c>
      <c r="B41" s="165" t="s">
        <v>249</v>
      </c>
      <c r="C41" s="181">
        <f>'Desember 2017'!C302</f>
        <v>110000000</v>
      </c>
      <c r="D41" s="181">
        <f>'Desember 2017'!G302</f>
        <v>109204485</v>
      </c>
      <c r="E41" s="181">
        <f>'Desember 2017'!I302</f>
        <v>795515</v>
      </c>
      <c r="F41" s="180" t="s">
        <v>922</v>
      </c>
      <c r="G41" s="175" t="s">
        <v>852</v>
      </c>
      <c r="H41" s="175" t="s">
        <v>852</v>
      </c>
      <c r="I41" s="189" t="s">
        <v>923</v>
      </c>
      <c r="J41" s="178"/>
      <c r="K41" s="178"/>
    </row>
    <row r="42" spans="1:11" ht="95.25" customHeight="1" x14ac:dyDescent="0.25">
      <c r="A42" s="179" t="s">
        <v>842</v>
      </c>
      <c r="B42" s="165" t="s">
        <v>486</v>
      </c>
      <c r="C42" s="181">
        <f>'Desember 2017'!C319</f>
        <v>199922000</v>
      </c>
      <c r="D42" s="181">
        <f>'Desember 2017'!G319</f>
        <v>198020663</v>
      </c>
      <c r="E42" s="181">
        <f>'Desember 2017'!I319</f>
        <v>1901337</v>
      </c>
      <c r="F42" s="180" t="s">
        <v>925</v>
      </c>
      <c r="G42" s="175" t="s">
        <v>924</v>
      </c>
      <c r="H42" s="175" t="s">
        <v>924</v>
      </c>
      <c r="I42" s="165" t="s">
        <v>926</v>
      </c>
      <c r="J42" s="178"/>
      <c r="K42" s="178"/>
    </row>
    <row r="43" spans="1:11" ht="47.25" customHeight="1" x14ac:dyDescent="0.25">
      <c r="A43" s="179" t="s">
        <v>843</v>
      </c>
      <c r="B43" s="164" t="s">
        <v>518</v>
      </c>
      <c r="C43" s="181">
        <f>'Desember 2017'!C343</f>
        <v>49541000</v>
      </c>
      <c r="D43" s="181">
        <f>'Desember 2017'!G343</f>
        <v>49222600</v>
      </c>
      <c r="E43" s="181">
        <f>'Desember 2017'!I343</f>
        <v>318400</v>
      </c>
      <c r="F43" s="180" t="s">
        <v>927</v>
      </c>
      <c r="G43" s="175" t="s">
        <v>892</v>
      </c>
      <c r="H43" s="175" t="s">
        <v>892</v>
      </c>
      <c r="I43" s="165" t="s">
        <v>928</v>
      </c>
      <c r="J43" s="178"/>
      <c r="K43" s="178"/>
    </row>
    <row r="44" spans="1:11" ht="57" customHeight="1" x14ac:dyDescent="0.25">
      <c r="A44" s="179" t="s">
        <v>846</v>
      </c>
      <c r="B44" s="164" t="s">
        <v>543</v>
      </c>
      <c r="C44" s="181">
        <f>'Desember 2017'!C361</f>
        <v>50000000</v>
      </c>
      <c r="D44" s="181">
        <f>'Desember 2017'!G361</f>
        <v>50000000</v>
      </c>
      <c r="E44" s="181">
        <f>'Desember 2017'!I361</f>
        <v>0</v>
      </c>
      <c r="F44" s="180" t="s">
        <v>929</v>
      </c>
      <c r="G44" s="175" t="s">
        <v>852</v>
      </c>
      <c r="H44" s="175" t="s">
        <v>852</v>
      </c>
      <c r="I44" s="165" t="s">
        <v>930</v>
      </c>
      <c r="J44" s="178"/>
      <c r="K44" s="178"/>
    </row>
    <row r="45" spans="1:11" ht="96.75" customHeight="1" x14ac:dyDescent="0.25">
      <c r="A45" s="179" t="s">
        <v>847</v>
      </c>
      <c r="B45" s="164" t="s">
        <v>552</v>
      </c>
      <c r="C45" s="181">
        <f>'Desember 2017'!C367</f>
        <v>60000000</v>
      </c>
      <c r="D45" s="181">
        <f>'Desember 2017'!G367</f>
        <v>59228880</v>
      </c>
      <c r="E45" s="181">
        <f>'Desember 2017'!I367</f>
        <v>771120</v>
      </c>
      <c r="F45" s="193" t="s">
        <v>931</v>
      </c>
      <c r="G45" s="194" t="s">
        <v>932</v>
      </c>
      <c r="H45" s="194" t="s">
        <v>932</v>
      </c>
      <c r="I45" s="189" t="s">
        <v>933</v>
      </c>
      <c r="J45" s="178"/>
      <c r="K45" s="178"/>
    </row>
    <row r="46" spans="1:11" ht="61.5" customHeight="1" x14ac:dyDescent="0.25">
      <c r="A46" s="179" t="s">
        <v>856</v>
      </c>
      <c r="B46" s="164" t="s">
        <v>871</v>
      </c>
      <c r="C46" s="181">
        <f>'Desember 2017'!C386</f>
        <v>15000000</v>
      </c>
      <c r="D46" s="181">
        <f>'Desember 2017'!G386</f>
        <v>15000000</v>
      </c>
      <c r="E46" s="181">
        <f>'Desember 2017'!I386</f>
        <v>0</v>
      </c>
      <c r="F46" s="193" t="s">
        <v>934</v>
      </c>
      <c r="G46" s="175" t="s">
        <v>935</v>
      </c>
      <c r="H46" s="175" t="s">
        <v>935</v>
      </c>
      <c r="I46" s="189" t="s">
        <v>881</v>
      </c>
      <c r="J46" s="178"/>
      <c r="K46" s="178"/>
    </row>
    <row r="47" spans="1:11" ht="62.25" customHeight="1" x14ac:dyDescent="0.25">
      <c r="A47" s="179" t="s">
        <v>857</v>
      </c>
      <c r="B47" s="164" t="s">
        <v>583</v>
      </c>
      <c r="C47" s="181">
        <f>'Desember 2017'!C390</f>
        <v>50000000</v>
      </c>
      <c r="D47" s="181">
        <f>'Desember 2017'!G390</f>
        <v>49228880</v>
      </c>
      <c r="E47" s="181">
        <f>'Desember 2017'!I390</f>
        <v>771120</v>
      </c>
      <c r="F47" s="193" t="s">
        <v>936</v>
      </c>
      <c r="G47" s="175" t="s">
        <v>852</v>
      </c>
      <c r="H47" s="175" t="s">
        <v>852</v>
      </c>
      <c r="I47" s="189" t="s">
        <v>882</v>
      </c>
      <c r="J47" s="178"/>
      <c r="K47" s="178"/>
    </row>
    <row r="48" spans="1:11" ht="56.25" customHeight="1" x14ac:dyDescent="0.25">
      <c r="A48" s="179" t="s">
        <v>858</v>
      </c>
      <c r="B48" s="164" t="s">
        <v>606</v>
      </c>
      <c r="C48" s="181">
        <f>'Desember 2017'!C409</f>
        <v>30000000</v>
      </c>
      <c r="D48" s="181">
        <f>'Desember 2017'!G409</f>
        <v>29614440</v>
      </c>
      <c r="E48" s="181">
        <f>'Desember 2017'!I409</f>
        <v>385560</v>
      </c>
      <c r="F48" s="180" t="s">
        <v>937</v>
      </c>
      <c r="G48" s="175" t="s">
        <v>852</v>
      </c>
      <c r="H48" s="175" t="s">
        <v>852</v>
      </c>
      <c r="I48" s="165" t="s">
        <v>938</v>
      </c>
      <c r="J48" s="178"/>
      <c r="K48" s="178"/>
    </row>
    <row r="49" spans="1:11" ht="77.25" customHeight="1" x14ac:dyDescent="0.25">
      <c r="A49" s="179" t="s">
        <v>859</v>
      </c>
      <c r="B49" s="164" t="s">
        <v>624</v>
      </c>
      <c r="C49" s="181">
        <f>'Desember 2017'!C426</f>
        <v>20000000</v>
      </c>
      <c r="D49" s="181">
        <f>'Desember 2017'!G426</f>
        <v>19614440</v>
      </c>
      <c r="E49" s="181">
        <f>'Desember 2017'!I426</f>
        <v>385560</v>
      </c>
      <c r="F49" s="180" t="s">
        <v>939</v>
      </c>
      <c r="G49" s="175" t="s">
        <v>852</v>
      </c>
      <c r="H49" s="175" t="s">
        <v>852</v>
      </c>
      <c r="I49" s="189" t="s">
        <v>883</v>
      </c>
      <c r="J49" s="178"/>
      <c r="K49" s="178"/>
    </row>
    <row r="50" spans="1:11" ht="59.25" customHeight="1" x14ac:dyDescent="0.25">
      <c r="A50" s="179" t="s">
        <v>862</v>
      </c>
      <c r="B50" s="164" t="s">
        <v>641</v>
      </c>
      <c r="C50" s="181">
        <f>'Desember 2017'!C445</f>
        <v>123958200</v>
      </c>
      <c r="D50" s="181">
        <f>'Desember 2017'!G445</f>
        <v>122095200</v>
      </c>
      <c r="E50" s="181">
        <f>'Desember 2017'!I445</f>
        <v>1863000</v>
      </c>
      <c r="F50" s="180" t="s">
        <v>940</v>
      </c>
      <c r="G50" s="175" t="s">
        <v>942</v>
      </c>
      <c r="H50" s="175" t="s">
        <v>942</v>
      </c>
      <c r="I50" s="165" t="s">
        <v>941</v>
      </c>
      <c r="J50" s="178"/>
      <c r="K50" s="178"/>
    </row>
    <row r="51" spans="1:11" ht="64.5" customHeight="1" x14ac:dyDescent="0.25">
      <c r="A51" s="179" t="s">
        <v>869</v>
      </c>
      <c r="B51" s="164" t="s">
        <v>666</v>
      </c>
      <c r="C51" s="181">
        <f>'Desember 2017'!C465</f>
        <v>99356000</v>
      </c>
      <c r="D51" s="181">
        <f>'Desember 2017'!G465</f>
        <v>84452450</v>
      </c>
      <c r="E51" s="181">
        <f>'Desember 2017'!I465</f>
        <v>14903550</v>
      </c>
      <c r="F51" s="180" t="s">
        <v>943</v>
      </c>
      <c r="G51" s="175" t="s">
        <v>852</v>
      </c>
      <c r="H51" s="175" t="s">
        <v>852</v>
      </c>
      <c r="I51" s="189" t="s">
        <v>884</v>
      </c>
      <c r="J51" s="178"/>
      <c r="K51" s="178"/>
    </row>
    <row r="52" spans="1:11" s="173" customFormat="1" ht="21" customHeight="1" x14ac:dyDescent="0.25">
      <c r="A52" s="190">
        <v>6</v>
      </c>
      <c r="B52" s="170" t="s">
        <v>870</v>
      </c>
      <c r="C52" s="191"/>
      <c r="D52" s="191"/>
      <c r="E52" s="191"/>
      <c r="F52" s="192"/>
      <c r="G52" s="174"/>
      <c r="H52" s="174"/>
      <c r="I52" s="192"/>
      <c r="J52" s="192"/>
      <c r="K52" s="192"/>
    </row>
    <row r="53" spans="1:11" ht="49.5" customHeight="1" x14ac:dyDescent="0.25">
      <c r="A53" s="179" t="s">
        <v>841</v>
      </c>
      <c r="B53" s="164" t="s">
        <v>700</v>
      </c>
      <c r="C53" s="181">
        <f>'Desember 2017'!C494</f>
        <v>100000000</v>
      </c>
      <c r="D53" s="181">
        <f>'Desember 2017'!G494</f>
        <v>99584975</v>
      </c>
      <c r="E53" s="181">
        <f>'Desember 2017'!I494</f>
        <v>415025</v>
      </c>
      <c r="F53" s="180" t="s">
        <v>944</v>
      </c>
      <c r="G53" s="175" t="s">
        <v>945</v>
      </c>
      <c r="H53" s="175" t="s">
        <v>945</v>
      </c>
      <c r="I53" s="189" t="s">
        <v>885</v>
      </c>
      <c r="J53" s="178"/>
      <c r="K53" s="178"/>
    </row>
    <row r="54" spans="1:11" ht="35.25" customHeight="1" x14ac:dyDescent="0.25">
      <c r="A54" s="179" t="s">
        <v>842</v>
      </c>
      <c r="B54" s="164" t="s">
        <v>724</v>
      </c>
      <c r="C54" s="181">
        <f>'Desember 2017'!C515</f>
        <v>50000000</v>
      </c>
      <c r="D54" s="181">
        <f>'Desember 2017'!G515</f>
        <v>49885100</v>
      </c>
      <c r="E54" s="181">
        <f>'Desember 2017'!I515</f>
        <v>114900</v>
      </c>
      <c r="F54" s="180" t="s">
        <v>946</v>
      </c>
      <c r="G54" s="175" t="s">
        <v>945</v>
      </c>
      <c r="H54" s="175" t="s">
        <v>945</v>
      </c>
      <c r="I54" s="189" t="s">
        <v>947</v>
      </c>
      <c r="J54" s="178"/>
      <c r="K54" s="178"/>
    </row>
    <row r="55" spans="1:11" ht="55.5" customHeight="1" x14ac:dyDescent="0.25">
      <c r="A55" s="179" t="s">
        <v>843</v>
      </c>
      <c r="B55" s="164" t="s">
        <v>742</v>
      </c>
      <c r="C55" s="181">
        <f>'Desember 2017'!C532</f>
        <v>175000000</v>
      </c>
      <c r="D55" s="181">
        <f>'Desember 2017'!G532</f>
        <v>173873700</v>
      </c>
      <c r="E55" s="181">
        <f>'Desember 2017'!I532</f>
        <v>1126300</v>
      </c>
      <c r="F55" s="180" t="s">
        <v>948</v>
      </c>
      <c r="G55" s="175" t="s">
        <v>949</v>
      </c>
      <c r="H55" s="175" t="s">
        <v>949</v>
      </c>
      <c r="I55" s="189" t="s">
        <v>886</v>
      </c>
      <c r="J55" s="178"/>
      <c r="K55" s="178"/>
    </row>
    <row r="56" spans="1:11" s="173" customFormat="1" ht="15" customHeight="1" x14ac:dyDescent="0.25">
      <c r="A56" s="190">
        <v>7</v>
      </c>
      <c r="B56" s="170" t="s">
        <v>763</v>
      </c>
      <c r="C56" s="195"/>
      <c r="D56" s="195"/>
      <c r="E56" s="195"/>
      <c r="F56" s="192"/>
      <c r="G56" s="192"/>
      <c r="H56" s="192"/>
      <c r="I56" s="192"/>
      <c r="J56" s="192"/>
      <c r="K56" s="192"/>
    </row>
    <row r="57" spans="1:11" ht="54.75" customHeight="1" x14ac:dyDescent="0.25">
      <c r="A57" s="179" t="s">
        <v>841</v>
      </c>
      <c r="B57" s="164" t="s">
        <v>765</v>
      </c>
      <c r="C57" s="181">
        <f>'Desember 2017'!C553</f>
        <v>1500000</v>
      </c>
      <c r="D57" s="181">
        <f>'Desember 2017'!G553</f>
        <v>1499975</v>
      </c>
      <c r="E57" s="181">
        <f>'Desember 2017'!I553</f>
        <v>25</v>
      </c>
      <c r="F57" s="180" t="s">
        <v>950</v>
      </c>
      <c r="G57" s="175" t="s">
        <v>952</v>
      </c>
      <c r="H57" s="175" t="s">
        <v>952</v>
      </c>
      <c r="I57" s="189" t="s">
        <v>951</v>
      </c>
      <c r="J57" s="178"/>
      <c r="K57" s="178"/>
    </row>
    <row r="58" spans="1:11" ht="57" customHeight="1" x14ac:dyDescent="0.25">
      <c r="A58" s="179" t="s">
        <v>842</v>
      </c>
      <c r="B58" s="164" t="s">
        <v>791</v>
      </c>
      <c r="C58" s="181">
        <f>'Desember 2017'!C560</f>
        <v>50000000</v>
      </c>
      <c r="D58" s="181">
        <f>'Desember 2017'!G560</f>
        <v>50000000</v>
      </c>
      <c r="E58" s="181">
        <f>'Desember 2017'!I560</f>
        <v>0</v>
      </c>
      <c r="F58" s="180" t="s">
        <v>953</v>
      </c>
      <c r="G58" s="175" t="s">
        <v>945</v>
      </c>
      <c r="H58" s="175" t="s">
        <v>945</v>
      </c>
      <c r="I58" s="189" t="s">
        <v>954</v>
      </c>
      <c r="J58" s="178"/>
      <c r="K58" s="178"/>
    </row>
    <row r="59" spans="1:11" s="173" customFormat="1" ht="15" customHeight="1" x14ac:dyDescent="0.25">
      <c r="A59" s="190">
        <v>8</v>
      </c>
      <c r="B59" s="170" t="s">
        <v>795</v>
      </c>
      <c r="C59" s="191"/>
      <c r="D59" s="191"/>
      <c r="E59" s="191"/>
      <c r="F59" s="192"/>
      <c r="G59" s="192"/>
      <c r="H59" s="192"/>
      <c r="I59" s="192"/>
      <c r="J59" s="192"/>
      <c r="K59" s="192"/>
    </row>
    <row r="60" spans="1:11" ht="39.75" customHeight="1" x14ac:dyDescent="0.25">
      <c r="A60" s="179" t="s">
        <v>841</v>
      </c>
      <c r="B60" s="164" t="s">
        <v>798</v>
      </c>
      <c r="C60" s="181">
        <f>'Desember 2017'!C567</f>
        <v>30000000</v>
      </c>
      <c r="D60" s="181">
        <f>'Desember 2017'!G567</f>
        <v>30000000</v>
      </c>
      <c r="E60" s="181">
        <f>'Desember 2017'!I567</f>
        <v>0</v>
      </c>
      <c r="F60" s="193" t="s">
        <v>888</v>
      </c>
      <c r="G60" s="175" t="s">
        <v>852</v>
      </c>
      <c r="H60" s="175" t="s">
        <v>852</v>
      </c>
      <c r="I60" s="193" t="s">
        <v>889</v>
      </c>
      <c r="J60" s="178"/>
      <c r="K60" s="178"/>
    </row>
    <row r="61" spans="1:11" ht="16.5" customHeight="1" x14ac:dyDescent="0.25">
      <c r="A61" s="178"/>
      <c r="B61" s="178"/>
      <c r="C61" s="196">
        <f>SUM(C10:C60)</f>
        <v>2247956450</v>
      </c>
      <c r="D61" s="196">
        <f>SUM(D10:D60)</f>
        <v>2211250724</v>
      </c>
      <c r="E61" s="196">
        <f>SUM(E10:E60)</f>
        <v>36705726</v>
      </c>
      <c r="F61" s="178"/>
      <c r="G61" s="178"/>
      <c r="H61" s="178"/>
      <c r="I61" s="178"/>
      <c r="J61" s="178"/>
      <c r="K61" s="178"/>
    </row>
    <row r="63" spans="1:11" x14ac:dyDescent="0.25">
      <c r="C63" s="197"/>
      <c r="D63" s="198"/>
      <c r="I63" s="201" t="s">
        <v>955</v>
      </c>
    </row>
    <row r="65" spans="3:9" x14ac:dyDescent="0.25">
      <c r="C65" s="198"/>
      <c r="D65" s="198"/>
      <c r="I65" s="202" t="s">
        <v>958</v>
      </c>
    </row>
    <row r="66" spans="3:9" x14ac:dyDescent="0.25">
      <c r="I66" s="202" t="s">
        <v>887</v>
      </c>
    </row>
    <row r="67" spans="3:9" ht="12" customHeight="1" x14ac:dyDescent="0.25">
      <c r="I67" s="202"/>
    </row>
    <row r="68" spans="3:9" x14ac:dyDescent="0.2">
      <c r="I68" s="203"/>
    </row>
    <row r="69" spans="3:9" x14ac:dyDescent="0.25">
      <c r="I69" s="202"/>
    </row>
    <row r="70" spans="3:9" x14ac:dyDescent="0.25">
      <c r="I70" s="202"/>
    </row>
    <row r="71" spans="3:9" x14ac:dyDescent="0.25">
      <c r="I71" s="204" t="s">
        <v>956</v>
      </c>
    </row>
    <row r="72" spans="3:9" x14ac:dyDescent="0.25">
      <c r="I72" s="205" t="s">
        <v>959</v>
      </c>
    </row>
    <row r="73" spans="3:9" x14ac:dyDescent="0.25">
      <c r="I73" s="205" t="s">
        <v>957</v>
      </c>
    </row>
    <row r="80" spans="3:9" x14ac:dyDescent="0.25">
      <c r="F80" s="171" t="s">
        <v>463</v>
      </c>
    </row>
  </sheetData>
  <mergeCells count="14">
    <mergeCell ref="J37:K37"/>
    <mergeCell ref="K6:K8"/>
    <mergeCell ref="J6:J8"/>
    <mergeCell ref="A1:K1"/>
    <mergeCell ref="A2:K2"/>
    <mergeCell ref="A3:K3"/>
    <mergeCell ref="F6:H6"/>
    <mergeCell ref="G7:H7"/>
    <mergeCell ref="I6:I8"/>
    <mergeCell ref="A6:A8"/>
    <mergeCell ref="B6:B8"/>
    <mergeCell ref="C6:C7"/>
    <mergeCell ref="D6:D7"/>
    <mergeCell ref="E6:E7"/>
  </mergeCells>
  <pageMargins left="0.62992125984251968" right="0.62992125984251968" top="0.74803149606299213" bottom="0.74803149606299213" header="0.31496062992125984" footer="0.31496062992125984"/>
  <pageSetup paperSize="10000" scale="85" orientation="landscape" horizontalDpi="0" verticalDpi="0" r:id="rId1"/>
  <headerFooter>
    <oddFooter>&amp;LRealisasi Program dan Kegiatan Tahun Anggaran 2017&amp;R&amp;P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6"/>
  <sheetViews>
    <sheetView view="pageBreakPreview" topLeftCell="A554" zoomScale="73" zoomScaleSheetLayoutView="73" workbookViewId="0">
      <selection activeCell="C600" sqref="C600"/>
    </sheetView>
  </sheetViews>
  <sheetFormatPr defaultColWidth="9.140625" defaultRowHeight="15.75" customHeight="1" x14ac:dyDescent="0.25"/>
  <cols>
    <col min="1" max="1" width="41.5703125" style="13" customWidth="1"/>
    <col min="2" max="2" width="53" style="13" customWidth="1"/>
    <col min="3" max="3" width="16.5703125" style="13" customWidth="1"/>
    <col min="4" max="4" width="15.7109375" style="13" customWidth="1"/>
    <col min="5" max="5" width="14.85546875" style="13" customWidth="1"/>
    <col min="6" max="6" width="16.7109375" style="13" customWidth="1"/>
    <col min="7" max="7" width="18.28515625" style="13" customWidth="1"/>
    <col min="8" max="9" width="14.7109375" style="13" customWidth="1"/>
    <col min="10" max="16384" width="9.140625" style="13"/>
  </cols>
  <sheetData>
    <row r="1" spans="1:9" ht="15.75" customHeight="1" x14ac:dyDescent="0.25">
      <c r="A1" s="212" t="s">
        <v>0</v>
      </c>
      <c r="B1" s="212"/>
      <c r="C1" s="212"/>
      <c r="D1" s="212"/>
      <c r="E1" s="212"/>
      <c r="F1" s="212"/>
      <c r="G1" s="212"/>
      <c r="H1" s="212"/>
      <c r="I1" s="14"/>
    </row>
    <row r="2" spans="1:9" ht="8.25" customHeight="1" x14ac:dyDescent="0.25">
      <c r="A2" s="15"/>
      <c r="B2" s="15"/>
      <c r="C2" s="15"/>
      <c r="D2" s="15"/>
      <c r="E2" s="15"/>
      <c r="F2" s="15"/>
      <c r="G2" s="15"/>
      <c r="H2" s="15"/>
      <c r="I2" s="14"/>
    </row>
    <row r="3" spans="1:9" ht="15.75" customHeight="1" x14ac:dyDescent="0.25">
      <c r="A3" s="14"/>
      <c r="B3" s="14" t="s">
        <v>1</v>
      </c>
      <c r="C3" s="14" t="s">
        <v>821</v>
      </c>
      <c r="D3" s="14"/>
      <c r="E3" s="14"/>
      <c r="F3" s="14"/>
      <c r="G3" s="16"/>
      <c r="H3" s="17"/>
      <c r="I3" s="14"/>
    </row>
    <row r="4" spans="1:9" ht="15.75" customHeight="1" x14ac:dyDescent="0.25">
      <c r="A4" s="14"/>
      <c r="B4" s="14" t="s">
        <v>2</v>
      </c>
      <c r="C4" s="14" t="s">
        <v>3</v>
      </c>
      <c r="D4" s="14"/>
      <c r="E4" s="14"/>
      <c r="F4" s="14"/>
      <c r="G4" s="16"/>
      <c r="H4" s="16"/>
      <c r="I4" s="14"/>
    </row>
    <row r="5" spans="1:9" ht="15.75" customHeight="1" x14ac:dyDescent="0.25">
      <c r="A5" s="14"/>
      <c r="B5" s="14" t="s">
        <v>4</v>
      </c>
      <c r="C5" s="14" t="s">
        <v>5</v>
      </c>
      <c r="D5" s="14"/>
      <c r="E5" s="14"/>
      <c r="F5" s="14"/>
      <c r="G5" s="16"/>
      <c r="H5" s="16"/>
      <c r="I5" s="14"/>
    </row>
    <row r="6" spans="1:9" ht="15.75" customHeight="1" x14ac:dyDescent="0.25">
      <c r="A6" s="14"/>
      <c r="B6" s="14" t="s">
        <v>6</v>
      </c>
      <c r="C6" s="14" t="s">
        <v>7</v>
      </c>
      <c r="D6" s="14"/>
      <c r="E6" s="14"/>
      <c r="F6" s="14"/>
      <c r="G6" s="14"/>
      <c r="H6" s="14"/>
      <c r="I6" s="14"/>
    </row>
    <row r="7" spans="1:9" ht="15.75" customHeight="1" x14ac:dyDescent="0.25">
      <c r="A7" s="14"/>
      <c r="B7" s="18"/>
      <c r="C7" s="18"/>
      <c r="D7" s="18"/>
      <c r="E7" s="14"/>
      <c r="F7" s="14"/>
      <c r="G7" s="14"/>
      <c r="H7" s="14"/>
      <c r="I7" s="14"/>
    </row>
    <row r="8" spans="1:9" s="20" customFormat="1" ht="15.75" customHeight="1" x14ac:dyDescent="0.25">
      <c r="A8" s="213" t="s">
        <v>8</v>
      </c>
      <c r="B8" s="213" t="s">
        <v>9</v>
      </c>
      <c r="C8" s="19" t="s">
        <v>10</v>
      </c>
      <c r="D8" s="19" t="s">
        <v>10</v>
      </c>
      <c r="E8" s="214" t="s">
        <v>11</v>
      </c>
      <c r="F8" s="214"/>
      <c r="G8" s="214"/>
      <c r="H8" s="19" t="s">
        <v>12</v>
      </c>
      <c r="I8" s="19" t="s">
        <v>12</v>
      </c>
    </row>
    <row r="9" spans="1:9" s="20" customFormat="1" ht="15.75" customHeight="1" x14ac:dyDescent="0.25">
      <c r="A9" s="213"/>
      <c r="B9" s="213"/>
      <c r="C9" s="19" t="s">
        <v>13</v>
      </c>
      <c r="D9" s="19" t="s">
        <v>14</v>
      </c>
      <c r="E9" s="19" t="s">
        <v>15</v>
      </c>
      <c r="F9" s="21" t="s">
        <v>16</v>
      </c>
      <c r="G9" s="21" t="s">
        <v>17</v>
      </c>
      <c r="H9" s="19" t="s">
        <v>18</v>
      </c>
      <c r="I9" s="19" t="s">
        <v>19</v>
      </c>
    </row>
    <row r="10" spans="1:9" s="20" customFormat="1" ht="12.75" customHeight="1" x14ac:dyDescent="0.25">
      <c r="A10" s="22">
        <v>1</v>
      </c>
      <c r="B10" s="22">
        <v>2</v>
      </c>
      <c r="C10" s="22">
        <v>3</v>
      </c>
      <c r="D10" s="22"/>
      <c r="E10" s="22">
        <v>4</v>
      </c>
      <c r="F10" s="22">
        <v>5</v>
      </c>
      <c r="G10" s="22">
        <v>6</v>
      </c>
      <c r="H10" s="22">
        <v>7</v>
      </c>
      <c r="I10" s="22">
        <v>7</v>
      </c>
    </row>
    <row r="11" spans="1:9" ht="15.75" customHeight="1" x14ac:dyDescent="0.25">
      <c r="A11" s="23"/>
      <c r="B11" s="24" t="s">
        <v>20</v>
      </c>
      <c r="C11" s="23"/>
      <c r="D11" s="23"/>
      <c r="E11" s="23"/>
      <c r="F11" s="23"/>
      <c r="G11" s="23"/>
      <c r="H11" s="23"/>
      <c r="I11" s="23"/>
    </row>
    <row r="12" spans="1:9" ht="15.75" customHeight="1" x14ac:dyDescent="0.25">
      <c r="A12" s="25"/>
      <c r="B12" s="26" t="s">
        <v>21</v>
      </c>
      <c r="C12" s="25"/>
      <c r="D12" s="27"/>
      <c r="E12" s="27">
        <v>0</v>
      </c>
      <c r="F12" s="10">
        <v>1337816000</v>
      </c>
      <c r="G12" s="10">
        <f>E12+F12</f>
        <v>1337816000</v>
      </c>
      <c r="H12" s="28">
        <f>G16-G18</f>
        <v>0</v>
      </c>
      <c r="I12" s="28">
        <f>G16-G18</f>
        <v>0</v>
      </c>
    </row>
    <row r="13" spans="1:9" ht="15.75" customHeight="1" x14ac:dyDescent="0.25">
      <c r="A13" s="25"/>
      <c r="B13" s="26" t="s">
        <v>22</v>
      </c>
      <c r="C13" s="25"/>
      <c r="D13" s="27"/>
      <c r="E13" s="27">
        <v>0</v>
      </c>
      <c r="F13" s="27">
        <v>142080894</v>
      </c>
      <c r="G13" s="27">
        <f>E13+F13</f>
        <v>142080894</v>
      </c>
      <c r="H13" s="152"/>
      <c r="I13" s="152"/>
    </row>
    <row r="14" spans="1:9" ht="15.75" customHeight="1" x14ac:dyDescent="0.25">
      <c r="A14" s="25"/>
      <c r="B14" s="26" t="s">
        <v>23</v>
      </c>
      <c r="C14" s="25"/>
      <c r="D14" s="27"/>
      <c r="E14" s="27">
        <f>147053051+56500400+100000000+49500000+24000000+48375000</f>
        <v>425428451</v>
      </c>
      <c r="F14" s="10">
        <v>2316159509</v>
      </c>
      <c r="G14" s="10">
        <f>E14+F14</f>
        <v>2741587960</v>
      </c>
      <c r="H14" s="151"/>
      <c r="I14" s="151"/>
    </row>
    <row r="15" spans="1:9" ht="15.75" customHeight="1" x14ac:dyDescent="0.25">
      <c r="A15" s="25"/>
      <c r="B15" s="26" t="s">
        <v>24</v>
      </c>
      <c r="C15" s="25"/>
      <c r="D15" s="27"/>
      <c r="E15" s="27">
        <v>0</v>
      </c>
      <c r="F15" s="10">
        <v>-8257569</v>
      </c>
      <c r="G15" s="10">
        <f>E15+F15</f>
        <v>-8257569</v>
      </c>
      <c r="H15" s="151"/>
      <c r="I15" s="10"/>
    </row>
    <row r="16" spans="1:9" ht="15.75" customHeight="1" x14ac:dyDescent="0.25">
      <c r="A16" s="25"/>
      <c r="B16" s="26" t="s">
        <v>25</v>
      </c>
      <c r="C16" s="25"/>
      <c r="D16" s="27"/>
      <c r="E16" s="10">
        <f>SUM(E12:E15)</f>
        <v>425428451</v>
      </c>
      <c r="F16" s="10">
        <f>SUM(F12:F15)</f>
        <v>3787798834</v>
      </c>
      <c r="G16" s="10">
        <f>SUM(G12:G15)</f>
        <v>4213227285</v>
      </c>
      <c r="H16" s="25"/>
      <c r="I16" s="25"/>
    </row>
    <row r="17" spans="1:9" ht="15.75" customHeight="1" x14ac:dyDescent="0.25">
      <c r="A17" s="29"/>
      <c r="B17" s="29"/>
      <c r="C17" s="29"/>
      <c r="D17" s="29"/>
      <c r="E17" s="29"/>
      <c r="F17" s="29"/>
      <c r="G17" s="29"/>
      <c r="H17" s="29"/>
      <c r="I17" s="25"/>
    </row>
    <row r="18" spans="1:9" ht="15.75" customHeight="1" x14ac:dyDescent="0.25">
      <c r="A18" s="30" t="s">
        <v>26</v>
      </c>
      <c r="B18" s="30" t="s">
        <v>27</v>
      </c>
      <c r="C18" s="31">
        <f>C19+C33</f>
        <v>4308230931</v>
      </c>
      <c r="D18" s="31">
        <f>D19+D33</f>
        <v>4308230931</v>
      </c>
      <c r="E18" s="32">
        <f>E19+E33</f>
        <v>438088805</v>
      </c>
      <c r="F18" s="33">
        <f>F19+F33</f>
        <v>3775138480</v>
      </c>
      <c r="G18" s="33">
        <f>E18+F18</f>
        <v>4213227285</v>
      </c>
      <c r="H18" s="31">
        <f>C18-G18</f>
        <v>95003646</v>
      </c>
      <c r="I18" s="31">
        <f>I19+I33</f>
        <v>95003646</v>
      </c>
    </row>
    <row r="19" spans="1:9" ht="15.75" customHeight="1" x14ac:dyDescent="0.25">
      <c r="A19" s="34" t="s">
        <v>28</v>
      </c>
      <c r="B19" s="34" t="s">
        <v>29</v>
      </c>
      <c r="C19" s="35">
        <f>C20</f>
        <v>2060274481</v>
      </c>
      <c r="D19" s="35">
        <f>D20</f>
        <v>2060274481</v>
      </c>
      <c r="E19" s="36">
        <f>E20</f>
        <v>56500400</v>
      </c>
      <c r="F19" s="37">
        <f>F20</f>
        <v>1945476161</v>
      </c>
      <c r="G19" s="37">
        <f>G20</f>
        <v>2001976561</v>
      </c>
      <c r="H19" s="35">
        <f>+C19-G19</f>
        <v>58297920</v>
      </c>
      <c r="I19" s="35">
        <f t="shared" ref="I19:I93" si="0">+D19-G19</f>
        <v>58297920</v>
      </c>
    </row>
    <row r="20" spans="1:9" ht="15.75" customHeight="1" x14ac:dyDescent="0.25">
      <c r="A20" s="38" t="s">
        <v>30</v>
      </c>
      <c r="B20" s="38" t="s">
        <v>31</v>
      </c>
      <c r="C20" s="39">
        <f>C21+C31</f>
        <v>2060274481</v>
      </c>
      <c r="D20" s="39">
        <f>D21+D31</f>
        <v>2060274481</v>
      </c>
      <c r="E20" s="40">
        <f>E21+E31</f>
        <v>56500400</v>
      </c>
      <c r="F20" s="41">
        <f>F21+F31</f>
        <v>1945476161</v>
      </c>
      <c r="G20" s="41">
        <f>G21+G31</f>
        <v>2001976561</v>
      </c>
      <c r="H20" s="39">
        <f t="shared" ref="H20:H93" si="1">+C20-G20</f>
        <v>58297920</v>
      </c>
      <c r="I20" s="39">
        <f t="shared" si="0"/>
        <v>58297920</v>
      </c>
    </row>
    <row r="21" spans="1:9" ht="15.75" customHeight="1" x14ac:dyDescent="0.25">
      <c r="A21" s="38" t="s">
        <v>32</v>
      </c>
      <c r="B21" s="38" t="s">
        <v>33</v>
      </c>
      <c r="C21" s="39">
        <f>C22+C23+C24+C26+C27+C28+C29+C30+C25</f>
        <v>1511962481</v>
      </c>
      <c r="D21" s="39">
        <f>D22+D23+D24+D26+D27+D28+D29+D30+D25</f>
        <v>1511962481</v>
      </c>
      <c r="E21" s="40">
        <f>E22+E23+E24+E26+E27+E28+E29+E30+E25</f>
        <v>0</v>
      </c>
      <c r="F21" s="41">
        <f>F22+F23+F24+F26+F27+F28+F29+F30+F25</f>
        <v>1479896894</v>
      </c>
      <c r="G21" s="41">
        <f>G22+G23+G24+G26+G27+G28+G29+G30+G25</f>
        <v>1479896894</v>
      </c>
      <c r="H21" s="39">
        <f t="shared" si="1"/>
        <v>32065587</v>
      </c>
      <c r="I21" s="39">
        <f t="shared" si="0"/>
        <v>32065587</v>
      </c>
    </row>
    <row r="22" spans="1:9" ht="15.75" customHeight="1" x14ac:dyDescent="0.25">
      <c r="A22" s="1" t="s">
        <v>34</v>
      </c>
      <c r="B22" s="1" t="s">
        <v>35</v>
      </c>
      <c r="C22" s="2">
        <v>1141096495</v>
      </c>
      <c r="D22" s="2">
        <v>1141096495</v>
      </c>
      <c r="E22" s="3">
        <v>0</v>
      </c>
      <c r="F22" s="4">
        <v>1115391300</v>
      </c>
      <c r="G22" s="5">
        <f>E22+F22</f>
        <v>1115391300</v>
      </c>
      <c r="H22" s="6">
        <f t="shared" si="1"/>
        <v>25705195</v>
      </c>
      <c r="I22" s="6">
        <f t="shared" si="0"/>
        <v>25705195</v>
      </c>
    </row>
    <row r="23" spans="1:9" ht="15.75" customHeight="1" x14ac:dyDescent="0.25">
      <c r="A23" s="7" t="s">
        <v>36</v>
      </c>
      <c r="B23" s="7" t="s">
        <v>37</v>
      </c>
      <c r="C23" s="8">
        <v>105344045</v>
      </c>
      <c r="D23" s="8">
        <v>105344045</v>
      </c>
      <c r="E23" s="9">
        <v>0</v>
      </c>
      <c r="F23" s="10">
        <v>102724172</v>
      </c>
      <c r="G23" s="11">
        <f t="shared" ref="G23:G31" si="2">E23+F23</f>
        <v>102724172</v>
      </c>
      <c r="H23" s="12">
        <f t="shared" si="1"/>
        <v>2619873</v>
      </c>
      <c r="I23" s="12">
        <f t="shared" si="0"/>
        <v>2619873</v>
      </c>
    </row>
    <row r="24" spans="1:9" ht="15.75" customHeight="1" x14ac:dyDescent="0.25">
      <c r="A24" s="7" t="s">
        <v>38</v>
      </c>
      <c r="B24" s="7" t="s">
        <v>39</v>
      </c>
      <c r="C24" s="8">
        <v>126540000</v>
      </c>
      <c r="D24" s="8">
        <v>126540000</v>
      </c>
      <c r="E24" s="9">
        <v>0</v>
      </c>
      <c r="F24" s="10">
        <v>126540000</v>
      </c>
      <c r="G24" s="11">
        <f t="shared" si="2"/>
        <v>126540000</v>
      </c>
      <c r="H24" s="12">
        <f t="shared" si="1"/>
        <v>0</v>
      </c>
      <c r="I24" s="12">
        <f t="shared" si="0"/>
        <v>0</v>
      </c>
    </row>
    <row r="25" spans="1:9" ht="15.75" customHeight="1" x14ac:dyDescent="0.25">
      <c r="A25" s="7" t="s">
        <v>782</v>
      </c>
      <c r="B25" s="7" t="s">
        <v>783</v>
      </c>
      <c r="C25" s="8">
        <v>3960000</v>
      </c>
      <c r="D25" s="8">
        <v>3960000</v>
      </c>
      <c r="E25" s="9">
        <v>0</v>
      </c>
      <c r="F25" s="10">
        <v>3960000</v>
      </c>
      <c r="G25" s="11">
        <f>E25+F25</f>
        <v>3960000</v>
      </c>
      <c r="H25" s="12">
        <f>C25-G25</f>
        <v>0</v>
      </c>
      <c r="I25" s="12">
        <f>D25-G25</f>
        <v>0</v>
      </c>
    </row>
    <row r="26" spans="1:9" ht="15.75" customHeight="1" x14ac:dyDescent="0.25">
      <c r="A26" s="7" t="s">
        <v>40</v>
      </c>
      <c r="B26" s="7" t="s">
        <v>41</v>
      </c>
      <c r="C26" s="8">
        <v>31651500</v>
      </c>
      <c r="D26" s="8">
        <v>31651500</v>
      </c>
      <c r="E26" s="9">
        <v>0</v>
      </c>
      <c r="F26" s="10">
        <v>30480000</v>
      </c>
      <c r="G26" s="11">
        <f t="shared" si="2"/>
        <v>30480000</v>
      </c>
      <c r="H26" s="12">
        <f t="shared" si="1"/>
        <v>1171500</v>
      </c>
      <c r="I26" s="12">
        <f t="shared" si="0"/>
        <v>1171500</v>
      </c>
    </row>
    <row r="27" spans="1:9" ht="15.75" customHeight="1" x14ac:dyDescent="0.25">
      <c r="A27" s="7" t="s">
        <v>42</v>
      </c>
      <c r="B27" s="7" t="s">
        <v>43</v>
      </c>
      <c r="C27" s="8">
        <v>66139376</v>
      </c>
      <c r="D27" s="8">
        <v>66139376</v>
      </c>
      <c r="E27" s="9">
        <v>0</v>
      </c>
      <c r="F27" s="10">
        <v>64453800</v>
      </c>
      <c r="G27" s="11">
        <f>E27+F27</f>
        <v>64453800</v>
      </c>
      <c r="H27" s="12">
        <f t="shared" si="1"/>
        <v>1685576</v>
      </c>
      <c r="I27" s="12">
        <f t="shared" si="0"/>
        <v>1685576</v>
      </c>
    </row>
    <row r="28" spans="1:9" ht="15.75" customHeight="1" x14ac:dyDescent="0.25">
      <c r="A28" s="7" t="s">
        <v>44</v>
      </c>
      <c r="B28" s="7" t="s">
        <v>45</v>
      </c>
      <c r="C28" s="8">
        <v>5301202</v>
      </c>
      <c r="D28" s="8">
        <v>5301202</v>
      </c>
      <c r="E28" s="9">
        <v>0</v>
      </c>
      <c r="F28" s="10">
        <v>5202621</v>
      </c>
      <c r="G28" s="11">
        <f t="shared" si="2"/>
        <v>5202621</v>
      </c>
      <c r="H28" s="12">
        <f t="shared" si="1"/>
        <v>98581</v>
      </c>
      <c r="I28" s="12">
        <f t="shared" si="0"/>
        <v>98581</v>
      </c>
    </row>
    <row r="29" spans="1:9" ht="15.75" customHeight="1" x14ac:dyDescent="0.25">
      <c r="A29" s="7" t="s">
        <v>46</v>
      </c>
      <c r="B29" s="7" t="s">
        <v>47</v>
      </c>
      <c r="C29" s="8">
        <v>14859</v>
      </c>
      <c r="D29" s="8">
        <v>14859</v>
      </c>
      <c r="E29" s="9">
        <v>0</v>
      </c>
      <c r="F29" s="10">
        <v>14623</v>
      </c>
      <c r="G29" s="11">
        <f t="shared" si="2"/>
        <v>14623</v>
      </c>
      <c r="H29" s="12">
        <f t="shared" si="1"/>
        <v>236</v>
      </c>
      <c r="I29" s="12">
        <f t="shared" si="0"/>
        <v>236</v>
      </c>
    </row>
    <row r="30" spans="1:9" ht="15.75" customHeight="1" x14ac:dyDescent="0.25">
      <c r="A30" s="7" t="s">
        <v>48</v>
      </c>
      <c r="B30" s="7" t="s">
        <v>49</v>
      </c>
      <c r="C30" s="8">
        <v>31915004</v>
      </c>
      <c r="D30" s="8">
        <v>31915004</v>
      </c>
      <c r="E30" s="9">
        <v>0</v>
      </c>
      <c r="F30" s="10">
        <v>31130378</v>
      </c>
      <c r="G30" s="11">
        <f t="shared" si="2"/>
        <v>31130378</v>
      </c>
      <c r="H30" s="12">
        <f t="shared" si="1"/>
        <v>784626</v>
      </c>
      <c r="I30" s="12">
        <f t="shared" si="0"/>
        <v>784626</v>
      </c>
    </row>
    <row r="31" spans="1:9" ht="15.75" customHeight="1" x14ac:dyDescent="0.25">
      <c r="A31" s="42" t="s">
        <v>50</v>
      </c>
      <c r="B31" s="42" t="s">
        <v>51</v>
      </c>
      <c r="C31" s="43">
        <f>C32</f>
        <v>548312000</v>
      </c>
      <c r="D31" s="43">
        <f>D32</f>
        <v>548312000</v>
      </c>
      <c r="E31" s="44">
        <f>E32</f>
        <v>56500400</v>
      </c>
      <c r="F31" s="45">
        <f>F32</f>
        <v>465579267</v>
      </c>
      <c r="G31" s="46">
        <f t="shared" si="2"/>
        <v>522079667</v>
      </c>
      <c r="H31" s="47">
        <f t="shared" si="1"/>
        <v>26232333</v>
      </c>
      <c r="I31" s="47">
        <f t="shared" si="0"/>
        <v>26232333</v>
      </c>
    </row>
    <row r="32" spans="1:9" ht="15.75" customHeight="1" x14ac:dyDescent="0.25">
      <c r="A32" s="48" t="s">
        <v>52</v>
      </c>
      <c r="B32" s="48" t="s">
        <v>53</v>
      </c>
      <c r="C32" s="49">
        <v>548312000</v>
      </c>
      <c r="D32" s="49">
        <v>548312000</v>
      </c>
      <c r="E32" s="50">
        <v>56500400</v>
      </c>
      <c r="F32" s="51">
        <v>465579267</v>
      </c>
      <c r="G32" s="52">
        <f>E32+F32</f>
        <v>522079667</v>
      </c>
      <c r="H32" s="53">
        <f>C32-G32</f>
        <v>26232333</v>
      </c>
      <c r="I32" s="53">
        <f>D32-G32</f>
        <v>26232333</v>
      </c>
    </row>
    <row r="33" spans="1:9" ht="15.75" customHeight="1" x14ac:dyDescent="0.25">
      <c r="A33" s="34" t="s">
        <v>54</v>
      </c>
      <c r="B33" s="34" t="s">
        <v>55</v>
      </c>
      <c r="C33" s="35">
        <f>C34+C111+C138+C238+C301+C493+C552+C566</f>
        <v>2247956450</v>
      </c>
      <c r="D33" s="35">
        <f>D34+D111+D138+D238+D301+D493+D552+D566</f>
        <v>2247956450</v>
      </c>
      <c r="E33" s="37">
        <f>E34+E138+E238+E301+E493+E552+E111+E566</f>
        <v>381588405</v>
      </c>
      <c r="F33" s="37">
        <f>F34+F138+F238+F301+F493+F552+F111+F566</f>
        <v>1829662319</v>
      </c>
      <c r="G33" s="36">
        <f>G34+G138+G238+G301+G493+G552+G111+G566</f>
        <v>2211250724</v>
      </c>
      <c r="H33" s="35">
        <f>H34+H138+H238+H301+H493+H552+H111+H566</f>
        <v>36705726</v>
      </c>
      <c r="I33" s="35">
        <f>D33-G33</f>
        <v>36705726</v>
      </c>
    </row>
    <row r="34" spans="1:9" ht="15.75" customHeight="1" x14ac:dyDescent="0.25">
      <c r="A34" s="102" t="s">
        <v>56</v>
      </c>
      <c r="B34" s="102" t="s">
        <v>57</v>
      </c>
      <c r="C34" s="149">
        <f>C35+C42+C49+C59+C64+C69+C77+C81+C87+C91+C55+C73+C95</f>
        <v>142798000</v>
      </c>
      <c r="D34" s="149">
        <f>D35+D42+D49+D55+D59+D64+D69+D73+D77+D81+D87+D91+D95</f>
        <v>142798000</v>
      </c>
      <c r="E34" s="103">
        <f>E35+E42+E49+E55+E59+E64+E69+E77+E81+E87+E91+E73+E95</f>
        <v>31281730</v>
      </c>
      <c r="F34" s="103">
        <f>F35+F42+F49+F55+F59+F64+F69+F77+F81+F87+F91+F73+F95</f>
        <v>102650246</v>
      </c>
      <c r="G34" s="103">
        <f>G35+G42+G49+G59+G64+G69+G77+G81+G87+G91+G55+G73+G95</f>
        <v>133931976</v>
      </c>
      <c r="H34" s="86">
        <f>+C34-G34</f>
        <v>8866024</v>
      </c>
      <c r="I34" s="86">
        <f t="shared" si="0"/>
        <v>8866024</v>
      </c>
    </row>
    <row r="35" spans="1:9" ht="15.75" customHeight="1" x14ac:dyDescent="0.25">
      <c r="A35" s="54" t="s">
        <v>58</v>
      </c>
      <c r="B35" s="55" t="s">
        <v>59</v>
      </c>
      <c r="C35" s="56">
        <f>+C37</f>
        <v>5500000</v>
      </c>
      <c r="D35" s="56">
        <f>+D37</f>
        <v>5500000</v>
      </c>
      <c r="E35" s="57">
        <f>E36</f>
        <v>533370</v>
      </c>
      <c r="F35" s="57">
        <f>F36</f>
        <v>2798807</v>
      </c>
      <c r="G35" s="57">
        <f>G36</f>
        <v>3332177</v>
      </c>
      <c r="H35" s="39">
        <f t="shared" si="1"/>
        <v>2167823</v>
      </c>
      <c r="I35" s="39">
        <f t="shared" si="0"/>
        <v>2167823</v>
      </c>
    </row>
    <row r="36" spans="1:9" ht="15.75" customHeight="1" x14ac:dyDescent="0.25">
      <c r="A36" s="58" t="s">
        <v>60</v>
      </c>
      <c r="B36" s="59" t="s">
        <v>61</v>
      </c>
      <c r="C36" s="60">
        <f>+C37</f>
        <v>5500000</v>
      </c>
      <c r="D36" s="60">
        <f>+D37</f>
        <v>5500000</v>
      </c>
      <c r="E36" s="61">
        <f t="shared" ref="E36:G36" si="3">E37</f>
        <v>533370</v>
      </c>
      <c r="F36" s="61">
        <f>F37</f>
        <v>2798807</v>
      </c>
      <c r="G36" s="61">
        <f t="shared" si="3"/>
        <v>3332177</v>
      </c>
      <c r="H36" s="62">
        <f t="shared" si="1"/>
        <v>2167823</v>
      </c>
      <c r="I36" s="62">
        <f t="shared" si="0"/>
        <v>2167823</v>
      </c>
    </row>
    <row r="37" spans="1:9" ht="15.75" customHeight="1" x14ac:dyDescent="0.25">
      <c r="A37" s="63" t="s">
        <v>62</v>
      </c>
      <c r="B37" s="42" t="s">
        <v>63</v>
      </c>
      <c r="C37" s="43">
        <f>+C38+C39+C40+C41</f>
        <v>5500000</v>
      </c>
      <c r="D37" s="43">
        <f>D38+D39+D40+D41</f>
        <v>5500000</v>
      </c>
      <c r="E37" s="64">
        <f>E38+E39+E40+E41</f>
        <v>533370</v>
      </c>
      <c r="F37" s="64">
        <f>F38+F39+F40+F41</f>
        <v>2798807</v>
      </c>
      <c r="G37" s="64">
        <f>G38+G39+G40+G41</f>
        <v>3332177</v>
      </c>
      <c r="H37" s="47">
        <f t="shared" si="1"/>
        <v>2167823</v>
      </c>
      <c r="I37" s="47">
        <f t="shared" si="0"/>
        <v>2167823</v>
      </c>
    </row>
    <row r="38" spans="1:9" ht="15.75" customHeight="1" x14ac:dyDescent="0.25">
      <c r="A38" s="65" t="s">
        <v>64</v>
      </c>
      <c r="B38" s="65" t="s">
        <v>65</v>
      </c>
      <c r="C38" s="8">
        <v>5500000</v>
      </c>
      <c r="D38" s="8">
        <v>5500000</v>
      </c>
      <c r="E38" s="66">
        <f>34570+278000+220800</f>
        <v>533370</v>
      </c>
      <c r="F38" s="66">
        <v>2798807</v>
      </c>
      <c r="G38" s="66">
        <f>E38+F38</f>
        <v>3332177</v>
      </c>
      <c r="H38" s="12">
        <f t="shared" si="1"/>
        <v>2167823</v>
      </c>
      <c r="I38" s="12">
        <f t="shared" si="0"/>
        <v>2167823</v>
      </c>
    </row>
    <row r="39" spans="1:9" ht="15.75" customHeight="1" x14ac:dyDescent="0.25">
      <c r="A39" s="65" t="s">
        <v>66</v>
      </c>
      <c r="B39" s="65" t="s">
        <v>67</v>
      </c>
      <c r="C39" s="8">
        <v>0</v>
      </c>
      <c r="D39" s="8">
        <v>0</v>
      </c>
      <c r="E39" s="66">
        <v>0</v>
      </c>
      <c r="F39" s="66"/>
      <c r="G39" s="66">
        <f>E39+F39</f>
        <v>0</v>
      </c>
      <c r="H39" s="12">
        <f t="shared" si="1"/>
        <v>0</v>
      </c>
      <c r="I39" s="12">
        <f t="shared" si="0"/>
        <v>0</v>
      </c>
    </row>
    <row r="40" spans="1:9" ht="15.75" customHeight="1" x14ac:dyDescent="0.25">
      <c r="A40" s="65" t="s">
        <v>68</v>
      </c>
      <c r="B40" s="65" t="s">
        <v>69</v>
      </c>
      <c r="C40" s="8">
        <v>0</v>
      </c>
      <c r="D40" s="8">
        <v>0</v>
      </c>
      <c r="E40" s="66">
        <v>0</v>
      </c>
      <c r="F40" s="66"/>
      <c r="G40" s="66">
        <f>E40+F40</f>
        <v>0</v>
      </c>
      <c r="H40" s="12">
        <f t="shared" si="1"/>
        <v>0</v>
      </c>
      <c r="I40" s="12">
        <f t="shared" si="0"/>
        <v>0</v>
      </c>
    </row>
    <row r="41" spans="1:9" ht="15.75" customHeight="1" x14ac:dyDescent="0.25">
      <c r="A41" s="67" t="s">
        <v>70</v>
      </c>
      <c r="B41" s="67" t="s">
        <v>71</v>
      </c>
      <c r="C41" s="49">
        <v>0</v>
      </c>
      <c r="D41" s="49">
        <v>0</v>
      </c>
      <c r="E41" s="68">
        <v>0</v>
      </c>
      <c r="F41" s="68"/>
      <c r="G41" s="68">
        <f>E41+F41</f>
        <v>0</v>
      </c>
      <c r="H41" s="53">
        <f t="shared" si="1"/>
        <v>0</v>
      </c>
      <c r="I41" s="53">
        <f t="shared" si="0"/>
        <v>0</v>
      </c>
    </row>
    <row r="42" spans="1:9" ht="30.75" customHeight="1" x14ac:dyDescent="0.25">
      <c r="A42" s="54" t="s">
        <v>72</v>
      </c>
      <c r="B42" s="55" t="s">
        <v>73</v>
      </c>
      <c r="C42" s="56">
        <f>+C44</f>
        <v>27000000</v>
      </c>
      <c r="D42" s="56">
        <f>+D43</f>
        <v>27000000</v>
      </c>
      <c r="E42" s="40">
        <f>E43</f>
        <v>4415425</v>
      </c>
      <c r="F42" s="40">
        <f>F43</f>
        <v>22544454</v>
      </c>
      <c r="G42" s="40">
        <f>G43</f>
        <v>26959879</v>
      </c>
      <c r="H42" s="39">
        <f t="shared" si="1"/>
        <v>40121</v>
      </c>
      <c r="I42" s="39">
        <f t="shared" si="0"/>
        <v>40121</v>
      </c>
    </row>
    <row r="43" spans="1:9" ht="15.75" customHeight="1" x14ac:dyDescent="0.25">
      <c r="A43" s="58" t="s">
        <v>60</v>
      </c>
      <c r="B43" s="58" t="s">
        <v>61</v>
      </c>
      <c r="C43" s="60">
        <f>+C44</f>
        <v>27000000</v>
      </c>
      <c r="D43" s="60">
        <f>+D44</f>
        <v>27000000</v>
      </c>
      <c r="E43" s="61">
        <f t="shared" ref="E43:G43" si="4">E44</f>
        <v>4415425</v>
      </c>
      <c r="F43" s="61">
        <f>F44</f>
        <v>22544454</v>
      </c>
      <c r="G43" s="61">
        <f t="shared" si="4"/>
        <v>26959879</v>
      </c>
      <c r="H43" s="62">
        <f t="shared" si="1"/>
        <v>40121</v>
      </c>
      <c r="I43" s="62">
        <f t="shared" si="0"/>
        <v>40121</v>
      </c>
    </row>
    <row r="44" spans="1:9" ht="15.75" customHeight="1" x14ac:dyDescent="0.25">
      <c r="A44" s="63" t="s">
        <v>74</v>
      </c>
      <c r="B44" s="63" t="s">
        <v>75</v>
      </c>
      <c r="C44" s="43">
        <f>+C45+C46+C47+C48</f>
        <v>27000000</v>
      </c>
      <c r="D44" s="43">
        <f>+D45+D46+D47+D48</f>
        <v>27000000</v>
      </c>
      <c r="E44" s="64">
        <f>E45+E46+E47+E48</f>
        <v>4415425</v>
      </c>
      <c r="F44" s="64">
        <f>F45+F46+F47+F48</f>
        <v>22544454</v>
      </c>
      <c r="G44" s="64">
        <f>G45+G46+G47+G48</f>
        <v>26959879</v>
      </c>
      <c r="H44" s="47">
        <f t="shared" si="1"/>
        <v>40121</v>
      </c>
      <c r="I44" s="47">
        <f t="shared" si="0"/>
        <v>40121</v>
      </c>
    </row>
    <row r="45" spans="1:9" ht="15.75" customHeight="1" x14ac:dyDescent="0.25">
      <c r="A45" s="65" t="s">
        <v>76</v>
      </c>
      <c r="B45" s="65" t="s">
        <v>77</v>
      </c>
      <c r="C45" s="8">
        <v>3450000</v>
      </c>
      <c r="D45" s="8">
        <v>3450000</v>
      </c>
      <c r="E45" s="66">
        <v>1540000</v>
      </c>
      <c r="F45" s="66">
        <v>1885000</v>
      </c>
      <c r="G45" s="66">
        <f>E45+F45</f>
        <v>3425000</v>
      </c>
      <c r="H45" s="12">
        <f t="shared" si="1"/>
        <v>25000</v>
      </c>
      <c r="I45" s="12">
        <f t="shared" si="0"/>
        <v>25000</v>
      </c>
    </row>
    <row r="46" spans="1:9" ht="15.75" customHeight="1" x14ac:dyDescent="0.25">
      <c r="A46" s="65" t="s">
        <v>78</v>
      </c>
      <c r="B46" s="65" t="s">
        <v>79</v>
      </c>
      <c r="C46" s="8">
        <v>6300000</v>
      </c>
      <c r="D46" s="8">
        <v>6300000</v>
      </c>
      <c r="E46" s="66">
        <v>730000</v>
      </c>
      <c r="F46" s="66">
        <v>5570000</v>
      </c>
      <c r="G46" s="66">
        <f>E46+F46</f>
        <v>6300000</v>
      </c>
      <c r="H46" s="12">
        <f t="shared" si="1"/>
        <v>0</v>
      </c>
      <c r="I46" s="12">
        <f t="shared" si="0"/>
        <v>0</v>
      </c>
    </row>
    <row r="47" spans="1:9" ht="15.75" customHeight="1" x14ac:dyDescent="0.25">
      <c r="A47" s="65" t="s">
        <v>80</v>
      </c>
      <c r="B47" s="65" t="s">
        <v>81</v>
      </c>
      <c r="C47" s="8">
        <v>13050000</v>
      </c>
      <c r="D47" s="8">
        <v>13050000</v>
      </c>
      <c r="E47" s="66">
        <v>626125</v>
      </c>
      <c r="F47" s="66">
        <v>12409004</v>
      </c>
      <c r="G47" s="66">
        <f>E47+F47</f>
        <v>13035129</v>
      </c>
      <c r="H47" s="12">
        <f t="shared" si="1"/>
        <v>14871</v>
      </c>
      <c r="I47" s="12">
        <f>+D47-G47</f>
        <v>14871</v>
      </c>
    </row>
    <row r="48" spans="1:9" ht="15.75" customHeight="1" x14ac:dyDescent="0.25">
      <c r="A48" s="67" t="s">
        <v>82</v>
      </c>
      <c r="B48" s="67" t="s">
        <v>83</v>
      </c>
      <c r="C48" s="49">
        <v>4200000</v>
      </c>
      <c r="D48" s="49">
        <v>4200000</v>
      </c>
      <c r="E48" s="68">
        <f>1098250+99500+89500+232050</f>
        <v>1519300</v>
      </c>
      <c r="F48" s="68">
        <v>2680450</v>
      </c>
      <c r="G48" s="68">
        <f>E48+F48</f>
        <v>4199750</v>
      </c>
      <c r="H48" s="53">
        <f t="shared" si="1"/>
        <v>250</v>
      </c>
      <c r="I48" s="53">
        <f t="shared" si="0"/>
        <v>250</v>
      </c>
    </row>
    <row r="49" spans="1:9" ht="18.75" customHeight="1" x14ac:dyDescent="0.25">
      <c r="A49" s="54" t="s">
        <v>84</v>
      </c>
      <c r="B49" s="55" t="s">
        <v>85</v>
      </c>
      <c r="C49" s="56">
        <f>+C50</f>
        <v>2000000</v>
      </c>
      <c r="D49" s="56">
        <f>D50</f>
        <v>2000000</v>
      </c>
      <c r="E49" s="40">
        <f>E50</f>
        <v>0</v>
      </c>
      <c r="F49" s="40">
        <f>F50</f>
        <v>1383000</v>
      </c>
      <c r="G49" s="40">
        <f>G50</f>
        <v>1383000</v>
      </c>
      <c r="H49" s="39">
        <f>+C49-G49</f>
        <v>617000</v>
      </c>
      <c r="I49" s="39">
        <f t="shared" si="0"/>
        <v>617000</v>
      </c>
    </row>
    <row r="50" spans="1:9" ht="15.75" customHeight="1" x14ac:dyDescent="0.25">
      <c r="A50" s="58" t="s">
        <v>86</v>
      </c>
      <c r="B50" s="58" t="s">
        <v>61</v>
      </c>
      <c r="C50" s="60">
        <f>C53+C51</f>
        <v>2000000</v>
      </c>
      <c r="D50" s="60">
        <f>D51+D53</f>
        <v>2000000</v>
      </c>
      <c r="E50" s="61">
        <f>E51</f>
        <v>0</v>
      </c>
      <c r="F50" s="61">
        <f>F51+F53</f>
        <v>1383000</v>
      </c>
      <c r="G50" s="61">
        <f t="shared" ref="G50:G51" si="5">G51</f>
        <v>1383000</v>
      </c>
      <c r="H50" s="62">
        <f t="shared" si="1"/>
        <v>617000</v>
      </c>
      <c r="I50" s="62">
        <f t="shared" si="0"/>
        <v>617000</v>
      </c>
    </row>
    <row r="51" spans="1:9" ht="15.75" customHeight="1" x14ac:dyDescent="0.25">
      <c r="A51" s="63" t="s">
        <v>87</v>
      </c>
      <c r="B51" s="63" t="s">
        <v>88</v>
      </c>
      <c r="C51" s="43">
        <f>+C52</f>
        <v>1400000</v>
      </c>
      <c r="D51" s="43">
        <f>+D52</f>
        <v>1400000</v>
      </c>
      <c r="E51" s="64">
        <f>E52</f>
        <v>0</v>
      </c>
      <c r="F51" s="64">
        <f>F52</f>
        <v>1383000</v>
      </c>
      <c r="G51" s="64">
        <f t="shared" si="5"/>
        <v>1383000</v>
      </c>
      <c r="H51" s="47">
        <f t="shared" si="1"/>
        <v>17000</v>
      </c>
      <c r="I51" s="47">
        <f t="shared" si="0"/>
        <v>17000</v>
      </c>
    </row>
    <row r="52" spans="1:9" ht="15.75" customHeight="1" x14ac:dyDescent="0.25">
      <c r="A52" s="65" t="s">
        <v>89</v>
      </c>
      <c r="B52" s="65" t="s">
        <v>90</v>
      </c>
      <c r="C52" s="8">
        <v>1400000</v>
      </c>
      <c r="D52" s="8">
        <v>1400000</v>
      </c>
      <c r="E52" s="66">
        <v>0</v>
      </c>
      <c r="F52" s="66">
        <v>1383000</v>
      </c>
      <c r="G52" s="66">
        <f>E52+F52</f>
        <v>1383000</v>
      </c>
      <c r="H52" s="12">
        <f t="shared" si="1"/>
        <v>17000</v>
      </c>
      <c r="I52" s="12">
        <f t="shared" si="0"/>
        <v>17000</v>
      </c>
    </row>
    <row r="53" spans="1:9" ht="15.75" customHeight="1" x14ac:dyDescent="0.25">
      <c r="A53" s="63" t="s">
        <v>91</v>
      </c>
      <c r="B53" s="63" t="s">
        <v>92</v>
      </c>
      <c r="C53" s="43">
        <f>C54</f>
        <v>600000</v>
      </c>
      <c r="D53" s="43">
        <f>D54</f>
        <v>600000</v>
      </c>
      <c r="E53" s="64">
        <f>E54</f>
        <v>0</v>
      </c>
      <c r="F53" s="64">
        <f>F54</f>
        <v>0</v>
      </c>
      <c r="G53" s="64">
        <f>G54</f>
        <v>0</v>
      </c>
      <c r="H53" s="47">
        <f>C53-G53</f>
        <v>600000</v>
      </c>
      <c r="I53" s="47">
        <f>I54</f>
        <v>600000</v>
      </c>
    </row>
    <row r="54" spans="1:9" ht="15.75" customHeight="1" x14ac:dyDescent="0.25">
      <c r="A54" s="67" t="s">
        <v>93</v>
      </c>
      <c r="B54" s="67" t="s">
        <v>94</v>
      </c>
      <c r="C54" s="49">
        <v>600000</v>
      </c>
      <c r="D54" s="49">
        <v>600000</v>
      </c>
      <c r="E54" s="68"/>
      <c r="F54" s="68"/>
      <c r="G54" s="68"/>
      <c r="H54" s="53">
        <f>C54-G54</f>
        <v>600000</v>
      </c>
      <c r="I54" s="53">
        <f>D54-G54</f>
        <v>600000</v>
      </c>
    </row>
    <row r="55" spans="1:9" ht="20.25" customHeight="1" x14ac:dyDescent="0.25">
      <c r="A55" s="54" t="s">
        <v>95</v>
      </c>
      <c r="B55" s="55" t="s">
        <v>96</v>
      </c>
      <c r="C55" s="56">
        <f t="shared" ref="C55:I55" si="6">C56</f>
        <v>1750000</v>
      </c>
      <c r="D55" s="56">
        <f t="shared" si="6"/>
        <v>1750000</v>
      </c>
      <c r="E55" s="69">
        <f t="shared" si="6"/>
        <v>595000</v>
      </c>
      <c r="F55" s="69">
        <f t="shared" si="6"/>
        <v>1155000</v>
      </c>
      <c r="G55" s="69">
        <f t="shared" si="6"/>
        <v>1750000</v>
      </c>
      <c r="H55" s="39">
        <f t="shared" si="6"/>
        <v>0</v>
      </c>
      <c r="I55" s="39">
        <f t="shared" si="6"/>
        <v>0</v>
      </c>
    </row>
    <row r="56" spans="1:9" ht="15.75" customHeight="1" x14ac:dyDescent="0.25">
      <c r="A56" s="58" t="s">
        <v>97</v>
      </c>
      <c r="B56" s="58" t="s">
        <v>61</v>
      </c>
      <c r="C56" s="60">
        <f>C57</f>
        <v>1750000</v>
      </c>
      <c r="D56" s="60">
        <f>+D57</f>
        <v>1750000</v>
      </c>
      <c r="E56" s="70">
        <f t="shared" ref="E56" si="7">+E57</f>
        <v>595000</v>
      </c>
      <c r="F56" s="70">
        <f>F57</f>
        <v>1155000</v>
      </c>
      <c r="G56" s="70">
        <f>G57</f>
        <v>1750000</v>
      </c>
      <c r="H56" s="62">
        <f t="shared" ref="H56:H57" si="8">+C56-G56</f>
        <v>0</v>
      </c>
      <c r="I56" s="62">
        <f t="shared" ref="I56:I58" si="9">+D56-G56</f>
        <v>0</v>
      </c>
    </row>
    <row r="57" spans="1:9" ht="15.75" customHeight="1" x14ac:dyDescent="0.25">
      <c r="A57" s="63" t="s">
        <v>98</v>
      </c>
      <c r="B57" s="63" t="s">
        <v>63</v>
      </c>
      <c r="C57" s="43">
        <f>C58</f>
        <v>1750000</v>
      </c>
      <c r="D57" s="43">
        <f>D58</f>
        <v>1750000</v>
      </c>
      <c r="E57" s="46">
        <f t="shared" ref="E57" si="10">E58</f>
        <v>595000</v>
      </c>
      <c r="F57" s="46">
        <f>F58</f>
        <v>1155000</v>
      </c>
      <c r="G57" s="64">
        <f>G58</f>
        <v>1750000</v>
      </c>
      <c r="H57" s="47">
        <f t="shared" si="8"/>
        <v>0</v>
      </c>
      <c r="I57" s="47">
        <f t="shared" si="9"/>
        <v>0</v>
      </c>
    </row>
    <row r="58" spans="1:9" ht="15.75" customHeight="1" x14ac:dyDescent="0.25">
      <c r="A58" s="67" t="s">
        <v>99</v>
      </c>
      <c r="B58" s="67" t="s">
        <v>100</v>
      </c>
      <c r="C58" s="49">
        <v>1750000</v>
      </c>
      <c r="D58" s="49">
        <v>1750000</v>
      </c>
      <c r="E58" s="68">
        <f>140000+455000</f>
        <v>595000</v>
      </c>
      <c r="F58" s="68">
        <v>1155000</v>
      </c>
      <c r="G58" s="68">
        <f>E58+F58</f>
        <v>1750000</v>
      </c>
      <c r="H58" s="53">
        <f>C58-G58</f>
        <v>0</v>
      </c>
      <c r="I58" s="53">
        <f t="shared" si="9"/>
        <v>0</v>
      </c>
    </row>
    <row r="59" spans="1:9" ht="19.5" customHeight="1" x14ac:dyDescent="0.25">
      <c r="A59" s="54" t="s">
        <v>101</v>
      </c>
      <c r="B59" s="55" t="s">
        <v>102</v>
      </c>
      <c r="C59" s="56">
        <f t="shared" ref="C59:I59" si="11">C60</f>
        <v>9000000</v>
      </c>
      <c r="D59" s="56">
        <f t="shared" si="11"/>
        <v>9000000</v>
      </c>
      <c r="E59" s="69">
        <f t="shared" si="11"/>
        <v>439500</v>
      </c>
      <c r="F59" s="69">
        <f t="shared" si="11"/>
        <v>8560500</v>
      </c>
      <c r="G59" s="69">
        <f t="shared" si="11"/>
        <v>9000000</v>
      </c>
      <c r="H59" s="39">
        <f t="shared" si="11"/>
        <v>0</v>
      </c>
      <c r="I59" s="39">
        <f t="shared" si="11"/>
        <v>0</v>
      </c>
    </row>
    <row r="60" spans="1:9" ht="15.75" customHeight="1" x14ac:dyDescent="0.25">
      <c r="A60" s="58" t="s">
        <v>103</v>
      </c>
      <c r="B60" s="58" t="s">
        <v>61</v>
      </c>
      <c r="C60" s="60">
        <f>C61</f>
        <v>9000000</v>
      </c>
      <c r="D60" s="60">
        <f>+D61</f>
        <v>9000000</v>
      </c>
      <c r="E60" s="70">
        <f t="shared" ref="E60" si="12">+E61</f>
        <v>439500</v>
      </c>
      <c r="F60" s="70">
        <f>F61</f>
        <v>8560500</v>
      </c>
      <c r="G60" s="70">
        <f>G61</f>
        <v>9000000</v>
      </c>
      <c r="H60" s="62">
        <f t="shared" si="1"/>
        <v>0</v>
      </c>
      <c r="I60" s="62">
        <f t="shared" si="0"/>
        <v>0</v>
      </c>
    </row>
    <row r="61" spans="1:9" ht="15.75" customHeight="1" x14ac:dyDescent="0.25">
      <c r="A61" s="63" t="s">
        <v>104</v>
      </c>
      <c r="B61" s="63" t="s">
        <v>105</v>
      </c>
      <c r="C61" s="43">
        <f>C62+C63</f>
        <v>9000000</v>
      </c>
      <c r="D61" s="43">
        <f>D62+D63</f>
        <v>9000000</v>
      </c>
      <c r="E61" s="46">
        <f>E62+E63</f>
        <v>439500</v>
      </c>
      <c r="F61" s="46">
        <f>F62+F63</f>
        <v>8560500</v>
      </c>
      <c r="G61" s="64">
        <f>E61+F61</f>
        <v>9000000</v>
      </c>
      <c r="H61" s="47">
        <f t="shared" si="1"/>
        <v>0</v>
      </c>
      <c r="I61" s="47">
        <f t="shared" si="0"/>
        <v>0</v>
      </c>
    </row>
    <row r="62" spans="1:9" ht="15.75" customHeight="1" x14ac:dyDescent="0.25">
      <c r="A62" s="65" t="s">
        <v>106</v>
      </c>
      <c r="B62" s="65" t="s">
        <v>107</v>
      </c>
      <c r="C62" s="8">
        <v>8640000</v>
      </c>
      <c r="D62" s="8">
        <v>8640000</v>
      </c>
      <c r="E62" s="66">
        <f>125000+25000+289500</f>
        <v>439500</v>
      </c>
      <c r="F62" s="66">
        <v>8200500</v>
      </c>
      <c r="G62" s="66">
        <f>E62+F62</f>
        <v>8640000</v>
      </c>
      <c r="H62" s="12">
        <f>C62-G62</f>
        <v>0</v>
      </c>
      <c r="I62" s="12">
        <f t="shared" si="0"/>
        <v>0</v>
      </c>
    </row>
    <row r="63" spans="1:9" ht="15.75" customHeight="1" x14ac:dyDescent="0.25">
      <c r="A63" s="67" t="s">
        <v>108</v>
      </c>
      <c r="B63" s="48" t="s">
        <v>109</v>
      </c>
      <c r="C63" s="49">
        <v>360000</v>
      </c>
      <c r="D63" s="49">
        <v>360000</v>
      </c>
      <c r="E63" s="68">
        <v>0</v>
      </c>
      <c r="F63" s="68">
        <v>360000</v>
      </c>
      <c r="G63" s="68">
        <f>E63+F63</f>
        <v>360000</v>
      </c>
      <c r="H63" s="53">
        <f t="shared" ref="H63" si="13">+C63-G63</f>
        <v>0</v>
      </c>
      <c r="I63" s="53">
        <f t="shared" si="0"/>
        <v>0</v>
      </c>
    </row>
    <row r="64" spans="1:9" ht="20.25" customHeight="1" x14ac:dyDescent="0.25">
      <c r="A64" s="54" t="s">
        <v>110</v>
      </c>
      <c r="B64" s="55" t="s">
        <v>111</v>
      </c>
      <c r="C64" s="56">
        <f t="shared" ref="C64:E65" si="14">C65</f>
        <v>9000000</v>
      </c>
      <c r="D64" s="56">
        <f t="shared" si="14"/>
        <v>9000000</v>
      </c>
      <c r="E64" s="69">
        <f t="shared" si="14"/>
        <v>4975000</v>
      </c>
      <c r="F64" s="69">
        <f>F65</f>
        <v>4024875</v>
      </c>
      <c r="G64" s="40">
        <f>G65</f>
        <v>8999875</v>
      </c>
      <c r="H64" s="39">
        <f>H65</f>
        <v>125</v>
      </c>
      <c r="I64" s="39">
        <f>I65</f>
        <v>125</v>
      </c>
    </row>
    <row r="65" spans="1:9" ht="15.75" customHeight="1" x14ac:dyDescent="0.25">
      <c r="A65" s="58" t="s">
        <v>112</v>
      </c>
      <c r="B65" s="58" t="s">
        <v>61</v>
      </c>
      <c r="C65" s="71">
        <f t="shared" si="14"/>
        <v>9000000</v>
      </c>
      <c r="D65" s="71">
        <f t="shared" si="14"/>
        <v>9000000</v>
      </c>
      <c r="E65" s="72">
        <f>E66</f>
        <v>4975000</v>
      </c>
      <c r="F65" s="72">
        <f>F66</f>
        <v>4024875</v>
      </c>
      <c r="G65" s="73">
        <f>E65+F65</f>
        <v>8999875</v>
      </c>
      <c r="H65" s="74">
        <f>H66</f>
        <v>125</v>
      </c>
      <c r="I65" s="74">
        <f>I66</f>
        <v>125</v>
      </c>
    </row>
    <row r="66" spans="1:9" ht="15.75" customHeight="1" x14ac:dyDescent="0.25">
      <c r="A66" s="63" t="s">
        <v>113</v>
      </c>
      <c r="B66" s="63" t="s">
        <v>114</v>
      </c>
      <c r="C66" s="75">
        <f>C67+C68</f>
        <v>9000000</v>
      </c>
      <c r="D66" s="43">
        <f>+D67+D68</f>
        <v>9000000</v>
      </c>
      <c r="E66" s="64">
        <f>E67+E68</f>
        <v>4975000</v>
      </c>
      <c r="F66" s="64">
        <f>F67+F68</f>
        <v>4024875</v>
      </c>
      <c r="G66" s="64">
        <f>G67+G68</f>
        <v>8999875</v>
      </c>
      <c r="H66" s="47">
        <f>H67+H68</f>
        <v>125</v>
      </c>
      <c r="I66" s="47">
        <f>+D66-G66</f>
        <v>125</v>
      </c>
    </row>
    <row r="67" spans="1:9" ht="15.75" customHeight="1" x14ac:dyDescent="0.25">
      <c r="A67" s="65" t="s">
        <v>115</v>
      </c>
      <c r="B67" s="65" t="s">
        <v>116</v>
      </c>
      <c r="C67" s="8">
        <v>6975000</v>
      </c>
      <c r="D67" s="8">
        <v>6975000</v>
      </c>
      <c r="E67" s="66">
        <f>400000+4575000</f>
        <v>4975000</v>
      </c>
      <c r="F67" s="66">
        <v>2000000</v>
      </c>
      <c r="G67" s="66">
        <f>E67+F67</f>
        <v>6975000</v>
      </c>
      <c r="H67" s="12">
        <f t="shared" si="1"/>
        <v>0</v>
      </c>
      <c r="I67" s="12">
        <f t="shared" si="0"/>
        <v>0</v>
      </c>
    </row>
    <row r="68" spans="1:9" ht="15.75" customHeight="1" x14ac:dyDescent="0.25">
      <c r="A68" s="67" t="s">
        <v>117</v>
      </c>
      <c r="B68" s="67" t="s">
        <v>118</v>
      </c>
      <c r="C68" s="49">
        <v>2025000</v>
      </c>
      <c r="D68" s="49">
        <v>2025000</v>
      </c>
      <c r="E68" s="68">
        <v>0</v>
      </c>
      <c r="F68" s="68">
        <v>2024875</v>
      </c>
      <c r="G68" s="68">
        <f>E68+F68</f>
        <v>2024875</v>
      </c>
      <c r="H68" s="53">
        <f t="shared" si="1"/>
        <v>125</v>
      </c>
      <c r="I68" s="53">
        <f t="shared" si="0"/>
        <v>125</v>
      </c>
    </row>
    <row r="69" spans="1:9" ht="29.25" customHeight="1" x14ac:dyDescent="0.25">
      <c r="A69" s="54" t="s">
        <v>119</v>
      </c>
      <c r="B69" s="55" t="s">
        <v>120</v>
      </c>
      <c r="C69" s="56">
        <f>C70</f>
        <v>4500000</v>
      </c>
      <c r="D69" s="56">
        <f>D70</f>
        <v>4500000</v>
      </c>
      <c r="E69" s="56">
        <f>E70</f>
        <v>1583000</v>
      </c>
      <c r="F69" s="56">
        <f>F70</f>
        <v>2912000</v>
      </c>
      <c r="G69" s="56">
        <f t="shared" ref="G69" si="15">+G71</f>
        <v>4495000</v>
      </c>
      <c r="H69" s="39">
        <f t="shared" si="1"/>
        <v>5000</v>
      </c>
      <c r="I69" s="39">
        <f t="shared" si="0"/>
        <v>5000</v>
      </c>
    </row>
    <row r="70" spans="1:9" ht="15.75" customHeight="1" x14ac:dyDescent="0.25">
      <c r="A70" s="58" t="s">
        <v>121</v>
      </c>
      <c r="B70" s="58" t="s">
        <v>61</v>
      </c>
      <c r="C70" s="60">
        <f>C71</f>
        <v>4500000</v>
      </c>
      <c r="D70" s="60">
        <f>+D71</f>
        <v>4500000</v>
      </c>
      <c r="E70" s="60">
        <f t="shared" ref="E70:G71" si="16">+E71</f>
        <v>1583000</v>
      </c>
      <c r="F70" s="60">
        <f>F71</f>
        <v>2912000</v>
      </c>
      <c r="G70" s="60">
        <f t="shared" si="16"/>
        <v>4495000</v>
      </c>
      <c r="H70" s="62">
        <f t="shared" si="1"/>
        <v>5000</v>
      </c>
      <c r="I70" s="62">
        <f t="shared" si="0"/>
        <v>5000</v>
      </c>
    </row>
    <row r="71" spans="1:9" ht="15.75" customHeight="1" x14ac:dyDescent="0.25">
      <c r="A71" s="63" t="s">
        <v>122</v>
      </c>
      <c r="B71" s="63" t="s">
        <v>105</v>
      </c>
      <c r="C71" s="43">
        <f>C72</f>
        <v>4500000</v>
      </c>
      <c r="D71" s="43">
        <f>+D72</f>
        <v>4500000</v>
      </c>
      <c r="E71" s="43">
        <f>E72</f>
        <v>1583000</v>
      </c>
      <c r="F71" s="43">
        <f>F72</f>
        <v>2912000</v>
      </c>
      <c r="G71" s="43">
        <f t="shared" si="16"/>
        <v>4495000</v>
      </c>
      <c r="H71" s="47">
        <f t="shared" si="1"/>
        <v>5000</v>
      </c>
      <c r="I71" s="47">
        <f t="shared" si="0"/>
        <v>5000</v>
      </c>
    </row>
    <row r="72" spans="1:9" ht="15.75" customHeight="1" x14ac:dyDescent="0.25">
      <c r="A72" s="67" t="s">
        <v>123</v>
      </c>
      <c r="B72" s="67" t="s">
        <v>124</v>
      </c>
      <c r="C72" s="49">
        <v>4500000</v>
      </c>
      <c r="D72" s="49">
        <v>4500000</v>
      </c>
      <c r="E72" s="76">
        <f>919000+664000</f>
        <v>1583000</v>
      </c>
      <c r="F72" s="77">
        <v>2912000</v>
      </c>
      <c r="G72" s="78">
        <f>E72+F72</f>
        <v>4495000</v>
      </c>
      <c r="H72" s="53">
        <f t="shared" si="1"/>
        <v>5000</v>
      </c>
      <c r="I72" s="53">
        <f t="shared" si="0"/>
        <v>5000</v>
      </c>
    </row>
    <row r="73" spans="1:9" ht="15.75" customHeight="1" x14ac:dyDescent="0.25">
      <c r="A73" s="54" t="s">
        <v>125</v>
      </c>
      <c r="B73" s="55" t="s">
        <v>126</v>
      </c>
      <c r="C73" s="56">
        <f>C74</f>
        <v>5000000</v>
      </c>
      <c r="D73" s="56">
        <f>+D75</f>
        <v>5000000</v>
      </c>
      <c r="E73" s="56">
        <f>E74</f>
        <v>0</v>
      </c>
      <c r="F73" s="56">
        <f>F74</f>
        <v>4998450</v>
      </c>
      <c r="G73" s="56">
        <f t="shared" ref="G73" si="17">+G75</f>
        <v>4998450</v>
      </c>
      <c r="H73" s="39">
        <f t="shared" si="1"/>
        <v>1550</v>
      </c>
      <c r="I73" s="39">
        <f t="shared" si="0"/>
        <v>1550</v>
      </c>
    </row>
    <row r="74" spans="1:9" ht="15.75" customHeight="1" x14ac:dyDescent="0.25">
      <c r="A74" s="58" t="s">
        <v>127</v>
      </c>
      <c r="B74" s="58" t="s">
        <v>61</v>
      </c>
      <c r="C74" s="60">
        <f>C75</f>
        <v>5000000</v>
      </c>
      <c r="D74" s="60">
        <f>+D75</f>
        <v>5000000</v>
      </c>
      <c r="E74" s="60">
        <f t="shared" ref="E74:G75" si="18">+E75</f>
        <v>0</v>
      </c>
      <c r="F74" s="60">
        <f>F75</f>
        <v>4998450</v>
      </c>
      <c r="G74" s="60">
        <f t="shared" si="18"/>
        <v>4998450</v>
      </c>
      <c r="H74" s="62">
        <f t="shared" si="1"/>
        <v>1550</v>
      </c>
      <c r="I74" s="62">
        <f t="shared" si="0"/>
        <v>1550</v>
      </c>
    </row>
    <row r="75" spans="1:9" ht="15.75" customHeight="1" x14ac:dyDescent="0.25">
      <c r="A75" s="63" t="s">
        <v>128</v>
      </c>
      <c r="B75" s="63" t="s">
        <v>105</v>
      </c>
      <c r="C75" s="43">
        <f>C76</f>
        <v>5000000</v>
      </c>
      <c r="D75" s="43">
        <f>+D76</f>
        <v>5000000</v>
      </c>
      <c r="E75" s="43">
        <f>E76</f>
        <v>0</v>
      </c>
      <c r="F75" s="43">
        <f>F76</f>
        <v>4998450</v>
      </c>
      <c r="G75" s="43">
        <f t="shared" si="18"/>
        <v>4998450</v>
      </c>
      <c r="H75" s="47">
        <f t="shared" si="1"/>
        <v>1550</v>
      </c>
      <c r="I75" s="47">
        <f t="shared" si="0"/>
        <v>1550</v>
      </c>
    </row>
    <row r="76" spans="1:9" ht="15.75" customHeight="1" x14ac:dyDescent="0.25">
      <c r="A76" s="67" t="s">
        <v>129</v>
      </c>
      <c r="B76" s="67" t="s">
        <v>130</v>
      </c>
      <c r="C76" s="49">
        <v>5000000</v>
      </c>
      <c r="D76" s="49">
        <v>5000000</v>
      </c>
      <c r="E76" s="76">
        <v>0</v>
      </c>
      <c r="F76" s="77">
        <v>4998450</v>
      </c>
      <c r="G76" s="78">
        <f>E76+F76</f>
        <v>4998450</v>
      </c>
      <c r="H76" s="53">
        <f t="shared" si="1"/>
        <v>1550</v>
      </c>
      <c r="I76" s="53">
        <f t="shared" si="0"/>
        <v>1550</v>
      </c>
    </row>
    <row r="77" spans="1:9" ht="34.5" customHeight="1" x14ac:dyDescent="0.25">
      <c r="A77" s="79" t="s">
        <v>131</v>
      </c>
      <c r="B77" s="55" t="s">
        <v>132</v>
      </c>
      <c r="C77" s="80">
        <f t="shared" ref="C77:H79" si="19">C78</f>
        <v>1248000</v>
      </c>
      <c r="D77" s="80">
        <f t="shared" si="19"/>
        <v>1248000</v>
      </c>
      <c r="E77" s="40">
        <f t="shared" si="19"/>
        <v>100000</v>
      </c>
      <c r="F77" s="40">
        <f>F78</f>
        <v>1100000</v>
      </c>
      <c r="G77" s="40">
        <f t="shared" si="19"/>
        <v>1200000</v>
      </c>
      <c r="H77" s="39">
        <f t="shared" si="19"/>
        <v>48000</v>
      </c>
      <c r="I77" s="39">
        <f t="shared" si="0"/>
        <v>48000</v>
      </c>
    </row>
    <row r="78" spans="1:9" ht="15.75" customHeight="1" x14ac:dyDescent="0.25">
      <c r="A78" s="58" t="s">
        <v>133</v>
      </c>
      <c r="B78" s="58" t="s">
        <v>61</v>
      </c>
      <c r="C78" s="60">
        <f>+C79</f>
        <v>1248000</v>
      </c>
      <c r="D78" s="60">
        <f>+D79</f>
        <v>1248000</v>
      </c>
      <c r="E78" s="61">
        <f t="shared" si="19"/>
        <v>100000</v>
      </c>
      <c r="F78" s="61">
        <f>F79</f>
        <v>1100000</v>
      </c>
      <c r="G78" s="61">
        <f t="shared" si="19"/>
        <v>1200000</v>
      </c>
      <c r="H78" s="62">
        <f>+C78-G78</f>
        <v>48000</v>
      </c>
      <c r="I78" s="60">
        <f>+I79</f>
        <v>48000</v>
      </c>
    </row>
    <row r="79" spans="1:9" ht="15.75" customHeight="1" x14ac:dyDescent="0.25">
      <c r="A79" s="63" t="s">
        <v>134</v>
      </c>
      <c r="B79" s="63" t="s">
        <v>63</v>
      </c>
      <c r="C79" s="43">
        <f>+C80</f>
        <v>1248000</v>
      </c>
      <c r="D79" s="43">
        <f>+D80</f>
        <v>1248000</v>
      </c>
      <c r="E79" s="64">
        <f t="shared" si="19"/>
        <v>100000</v>
      </c>
      <c r="F79" s="64">
        <f>F80</f>
        <v>1100000</v>
      </c>
      <c r="G79" s="64">
        <f t="shared" si="19"/>
        <v>1200000</v>
      </c>
      <c r="H79" s="47">
        <f t="shared" si="1"/>
        <v>48000</v>
      </c>
      <c r="I79" s="43">
        <f>+I80</f>
        <v>48000</v>
      </c>
    </row>
    <row r="80" spans="1:9" ht="15.75" customHeight="1" x14ac:dyDescent="0.25">
      <c r="A80" s="67" t="s">
        <v>135</v>
      </c>
      <c r="B80" s="67" t="s">
        <v>136</v>
      </c>
      <c r="C80" s="49">
        <v>1248000</v>
      </c>
      <c r="D80" s="49">
        <v>1248000</v>
      </c>
      <c r="E80" s="68">
        <v>100000</v>
      </c>
      <c r="F80" s="68">
        <v>1100000</v>
      </c>
      <c r="G80" s="68">
        <f>E80+F80</f>
        <v>1200000</v>
      </c>
      <c r="H80" s="53">
        <f t="shared" si="1"/>
        <v>48000</v>
      </c>
      <c r="I80" s="49">
        <f>D80-G80</f>
        <v>48000</v>
      </c>
    </row>
    <row r="81" spans="1:9" ht="26.25" customHeight="1" x14ac:dyDescent="0.25">
      <c r="A81" s="54" t="s">
        <v>137</v>
      </c>
      <c r="B81" s="55" t="s">
        <v>138</v>
      </c>
      <c r="C81" s="56">
        <f>+C83</f>
        <v>19000000</v>
      </c>
      <c r="D81" s="56">
        <f>+D83</f>
        <v>19000000</v>
      </c>
      <c r="E81" s="81">
        <f t="shared" ref="E81:G81" si="20">+E83</f>
        <v>2717500</v>
      </c>
      <c r="F81" s="69">
        <f>F82</f>
        <v>12657550</v>
      </c>
      <c r="G81" s="69">
        <f t="shared" si="20"/>
        <v>15375050</v>
      </c>
      <c r="H81" s="39">
        <f t="shared" si="1"/>
        <v>3624950</v>
      </c>
      <c r="I81" s="39">
        <f t="shared" si="0"/>
        <v>3624950</v>
      </c>
    </row>
    <row r="82" spans="1:9" ht="15.75" customHeight="1" x14ac:dyDescent="0.25">
      <c r="A82" s="58" t="s">
        <v>139</v>
      </c>
      <c r="B82" s="59" t="s">
        <v>61</v>
      </c>
      <c r="C82" s="60">
        <f>+C83</f>
        <v>19000000</v>
      </c>
      <c r="D82" s="60">
        <f>+D83</f>
        <v>19000000</v>
      </c>
      <c r="E82" s="61">
        <f>E83</f>
        <v>2717500</v>
      </c>
      <c r="F82" s="61">
        <f>F83</f>
        <v>12657550</v>
      </c>
      <c r="G82" s="61">
        <f t="shared" ref="G82" si="21">G83</f>
        <v>15375050</v>
      </c>
      <c r="H82" s="62">
        <f t="shared" si="1"/>
        <v>3624950</v>
      </c>
      <c r="I82" s="62">
        <f t="shared" si="0"/>
        <v>3624950</v>
      </c>
    </row>
    <row r="83" spans="1:9" ht="15.75" customHeight="1" x14ac:dyDescent="0.25">
      <c r="A83" s="63" t="s">
        <v>140</v>
      </c>
      <c r="B83" s="42" t="s">
        <v>141</v>
      </c>
      <c r="C83" s="43">
        <f>+C84+C85+C86</f>
        <v>19000000</v>
      </c>
      <c r="D83" s="43">
        <f>SUM(D84:D86)</f>
        <v>19000000</v>
      </c>
      <c r="E83" s="64">
        <f>E84+E85+E86</f>
        <v>2717500</v>
      </c>
      <c r="F83" s="64">
        <f>F84+F85+F86</f>
        <v>12657550</v>
      </c>
      <c r="G83" s="64">
        <f t="shared" ref="G83" si="22">G84+G85+G86</f>
        <v>15375050</v>
      </c>
      <c r="H83" s="47">
        <f t="shared" si="1"/>
        <v>3624950</v>
      </c>
      <c r="I83" s="47">
        <f t="shared" si="0"/>
        <v>3624950</v>
      </c>
    </row>
    <row r="84" spans="1:9" ht="15.75" customHeight="1" x14ac:dyDescent="0.25">
      <c r="A84" s="65" t="s">
        <v>142</v>
      </c>
      <c r="B84" s="7" t="s">
        <v>143</v>
      </c>
      <c r="C84" s="8">
        <v>15592500</v>
      </c>
      <c r="D84" s="8">
        <v>15592500</v>
      </c>
      <c r="E84" s="66">
        <f>1276000+1044000</f>
        <v>2320000</v>
      </c>
      <c r="F84" s="66">
        <v>9670050</v>
      </c>
      <c r="G84" s="66">
        <f>E84+F84</f>
        <v>11990050</v>
      </c>
      <c r="H84" s="12">
        <f t="shared" si="1"/>
        <v>3602450</v>
      </c>
      <c r="I84" s="12">
        <f t="shared" si="0"/>
        <v>3602450</v>
      </c>
    </row>
    <row r="85" spans="1:9" ht="15.75" customHeight="1" x14ac:dyDescent="0.25">
      <c r="A85" s="65" t="s">
        <v>144</v>
      </c>
      <c r="B85" s="7" t="s">
        <v>145</v>
      </c>
      <c r="C85" s="8">
        <v>2812500</v>
      </c>
      <c r="D85" s="8">
        <v>2812500</v>
      </c>
      <c r="E85" s="66">
        <v>397500</v>
      </c>
      <c r="F85" s="66">
        <v>2397500</v>
      </c>
      <c r="G85" s="66">
        <f>E85+F85</f>
        <v>2795000</v>
      </c>
      <c r="H85" s="12">
        <f t="shared" si="1"/>
        <v>17500</v>
      </c>
      <c r="I85" s="12">
        <f t="shared" si="0"/>
        <v>17500</v>
      </c>
    </row>
    <row r="86" spans="1:9" ht="15.75" customHeight="1" x14ac:dyDescent="0.25">
      <c r="A86" s="67" t="s">
        <v>146</v>
      </c>
      <c r="B86" s="48" t="s">
        <v>147</v>
      </c>
      <c r="C86" s="49">
        <v>595000</v>
      </c>
      <c r="D86" s="49">
        <v>595000</v>
      </c>
      <c r="E86" s="68">
        <v>0</v>
      </c>
      <c r="F86" s="68">
        <v>590000</v>
      </c>
      <c r="G86" s="68">
        <f>E86+F86</f>
        <v>590000</v>
      </c>
      <c r="H86" s="53">
        <f t="shared" si="1"/>
        <v>5000</v>
      </c>
      <c r="I86" s="53">
        <f t="shared" si="0"/>
        <v>5000</v>
      </c>
    </row>
    <row r="87" spans="1:9" ht="25.5" customHeight="1" x14ac:dyDescent="0.25">
      <c r="A87" s="54" t="s">
        <v>148</v>
      </c>
      <c r="B87" s="55" t="s">
        <v>149</v>
      </c>
      <c r="C87" s="56">
        <f>+C89</f>
        <v>29800000</v>
      </c>
      <c r="D87" s="56">
        <f>+D89</f>
        <v>29800000</v>
      </c>
      <c r="E87" s="69">
        <f t="shared" ref="E87:G87" si="23">+E89</f>
        <v>5260000</v>
      </c>
      <c r="F87" s="69">
        <f>F88</f>
        <v>24524500</v>
      </c>
      <c r="G87" s="69">
        <f t="shared" si="23"/>
        <v>29784500</v>
      </c>
      <c r="H87" s="39">
        <f t="shared" si="1"/>
        <v>15500</v>
      </c>
      <c r="I87" s="39">
        <f t="shared" si="0"/>
        <v>15500</v>
      </c>
    </row>
    <row r="88" spans="1:9" ht="15.75" customHeight="1" x14ac:dyDescent="0.25">
      <c r="A88" s="58" t="s">
        <v>150</v>
      </c>
      <c r="B88" s="58" t="s">
        <v>61</v>
      </c>
      <c r="C88" s="60">
        <f>+C89</f>
        <v>29800000</v>
      </c>
      <c r="D88" s="60">
        <f>+D89</f>
        <v>29800000</v>
      </c>
      <c r="E88" s="61">
        <f>E89</f>
        <v>5260000</v>
      </c>
      <c r="F88" s="61">
        <f>F89</f>
        <v>24524500</v>
      </c>
      <c r="G88" s="61">
        <f t="shared" ref="G88" si="24">G89</f>
        <v>29784500</v>
      </c>
      <c r="H88" s="62">
        <f t="shared" si="1"/>
        <v>15500</v>
      </c>
      <c r="I88" s="62">
        <f t="shared" si="0"/>
        <v>15500</v>
      </c>
    </row>
    <row r="89" spans="1:9" ht="15.75" customHeight="1" x14ac:dyDescent="0.25">
      <c r="A89" s="63" t="s">
        <v>151</v>
      </c>
      <c r="B89" s="63" t="s">
        <v>152</v>
      </c>
      <c r="C89" s="43">
        <f>+C90</f>
        <v>29800000</v>
      </c>
      <c r="D89" s="43">
        <f>+D90</f>
        <v>29800000</v>
      </c>
      <c r="E89" s="64">
        <f>E90</f>
        <v>5260000</v>
      </c>
      <c r="F89" s="64">
        <f>F90</f>
        <v>24524500</v>
      </c>
      <c r="G89" s="64">
        <f>G90</f>
        <v>29784500</v>
      </c>
      <c r="H89" s="47">
        <f t="shared" si="1"/>
        <v>15500</v>
      </c>
      <c r="I89" s="47">
        <f t="shared" si="0"/>
        <v>15500</v>
      </c>
    </row>
    <row r="90" spans="1:9" ht="15.75" customHeight="1" x14ac:dyDescent="0.25">
      <c r="A90" s="67" t="s">
        <v>823</v>
      </c>
      <c r="B90" s="67" t="s">
        <v>153</v>
      </c>
      <c r="C90" s="49">
        <v>29800000</v>
      </c>
      <c r="D90" s="49">
        <v>29800000</v>
      </c>
      <c r="E90" s="68">
        <f>2460000+1530000+740000+530000</f>
        <v>5260000</v>
      </c>
      <c r="F90" s="68">
        <v>24524500</v>
      </c>
      <c r="G90" s="68">
        <f>E90+F90</f>
        <v>29784500</v>
      </c>
      <c r="H90" s="53">
        <f t="shared" si="1"/>
        <v>15500</v>
      </c>
      <c r="I90" s="53">
        <f t="shared" si="0"/>
        <v>15500</v>
      </c>
    </row>
    <row r="91" spans="1:9" ht="27" customHeight="1" x14ac:dyDescent="0.25">
      <c r="A91" s="54" t="s">
        <v>154</v>
      </c>
      <c r="B91" s="55" t="s">
        <v>155</v>
      </c>
      <c r="C91" s="56">
        <f>+C93</f>
        <v>3000000</v>
      </c>
      <c r="D91" s="56">
        <f>+D93</f>
        <v>3000000</v>
      </c>
      <c r="E91" s="82">
        <f>E92</f>
        <v>0</v>
      </c>
      <c r="F91" s="56">
        <f>F92</f>
        <v>3000000</v>
      </c>
      <c r="G91" s="56">
        <f t="shared" ref="G91" si="25">+G93</f>
        <v>3000000</v>
      </c>
      <c r="H91" s="39">
        <f t="shared" si="1"/>
        <v>0</v>
      </c>
      <c r="I91" s="39">
        <f t="shared" si="0"/>
        <v>0</v>
      </c>
    </row>
    <row r="92" spans="1:9" ht="15.75" customHeight="1" x14ac:dyDescent="0.25">
      <c r="A92" s="58" t="s">
        <v>156</v>
      </c>
      <c r="B92" s="58" t="s">
        <v>61</v>
      </c>
      <c r="C92" s="60">
        <f>+C93</f>
        <v>3000000</v>
      </c>
      <c r="D92" s="60">
        <f>+D93</f>
        <v>3000000</v>
      </c>
      <c r="E92" s="61">
        <f>E93</f>
        <v>0</v>
      </c>
      <c r="F92" s="61">
        <f>F93</f>
        <v>3000000</v>
      </c>
      <c r="G92" s="61">
        <f t="shared" ref="G92:G93" si="26">G93</f>
        <v>3000000</v>
      </c>
      <c r="H92" s="62">
        <f t="shared" si="1"/>
        <v>0</v>
      </c>
      <c r="I92" s="62">
        <f t="shared" si="0"/>
        <v>0</v>
      </c>
    </row>
    <row r="93" spans="1:9" ht="15.75" customHeight="1" x14ac:dyDescent="0.25">
      <c r="A93" s="63" t="s">
        <v>157</v>
      </c>
      <c r="B93" s="63" t="s">
        <v>152</v>
      </c>
      <c r="C93" s="43">
        <f>+C94</f>
        <v>3000000</v>
      </c>
      <c r="D93" s="43">
        <f>+D94</f>
        <v>3000000</v>
      </c>
      <c r="E93" s="64"/>
      <c r="F93" s="64">
        <f>F94</f>
        <v>3000000</v>
      </c>
      <c r="G93" s="64">
        <f t="shared" si="26"/>
        <v>3000000</v>
      </c>
      <c r="H93" s="47">
        <f t="shared" si="1"/>
        <v>0</v>
      </c>
      <c r="I93" s="47">
        <f t="shared" si="0"/>
        <v>0</v>
      </c>
    </row>
    <row r="94" spans="1:9" ht="15.75" customHeight="1" x14ac:dyDescent="0.25">
      <c r="A94" s="67" t="s">
        <v>158</v>
      </c>
      <c r="B94" s="67" t="s">
        <v>159</v>
      </c>
      <c r="C94" s="49">
        <v>3000000</v>
      </c>
      <c r="D94" s="49">
        <v>3000000</v>
      </c>
      <c r="E94" s="68">
        <v>0</v>
      </c>
      <c r="F94" s="68">
        <v>3000000</v>
      </c>
      <c r="G94" s="68">
        <f t="shared" ref="G94:G110" si="27">E94+F94</f>
        <v>3000000</v>
      </c>
      <c r="H94" s="53">
        <f>+C94-G94</f>
        <v>0</v>
      </c>
      <c r="I94" s="53">
        <f t="shared" ref="I94:I95" si="28">+D94-G94</f>
        <v>0</v>
      </c>
    </row>
    <row r="95" spans="1:9" ht="25.5" customHeight="1" x14ac:dyDescent="0.25">
      <c r="A95" s="54" t="s">
        <v>160</v>
      </c>
      <c r="B95" s="55" t="s">
        <v>161</v>
      </c>
      <c r="C95" s="56">
        <f>C96+C102</f>
        <v>26000000</v>
      </c>
      <c r="D95" s="56">
        <f>D96+D102</f>
        <v>26000000</v>
      </c>
      <c r="E95" s="82">
        <f>E96+E102</f>
        <v>10662935</v>
      </c>
      <c r="F95" s="56">
        <f>F96+F102</f>
        <v>12991110</v>
      </c>
      <c r="G95" s="56">
        <f t="shared" si="27"/>
        <v>23654045</v>
      </c>
      <c r="H95" s="39">
        <f t="shared" ref="H95" si="29">+C95-G95</f>
        <v>2345955</v>
      </c>
      <c r="I95" s="39">
        <f t="shared" si="28"/>
        <v>2345955</v>
      </c>
    </row>
    <row r="96" spans="1:9" ht="15.75" customHeight="1" x14ac:dyDescent="0.25">
      <c r="A96" s="58" t="s">
        <v>162</v>
      </c>
      <c r="B96" s="58" t="s">
        <v>31</v>
      </c>
      <c r="C96" s="60">
        <f>C97+C100</f>
        <v>22215950</v>
      </c>
      <c r="D96" s="60">
        <f>D97+D100</f>
        <v>22215950</v>
      </c>
      <c r="E96" s="61">
        <f>E97+E100</f>
        <v>10612260</v>
      </c>
      <c r="F96" s="61">
        <f>F97+F100</f>
        <v>9432260</v>
      </c>
      <c r="G96" s="61">
        <f t="shared" si="27"/>
        <v>20044520</v>
      </c>
      <c r="H96" s="62">
        <f t="shared" ref="H96:H103" si="30">C96-G96</f>
        <v>2171430</v>
      </c>
      <c r="I96" s="62">
        <f>D96-G96</f>
        <v>2171430</v>
      </c>
    </row>
    <row r="97" spans="1:9" ht="15.75" customHeight="1" x14ac:dyDescent="0.25">
      <c r="A97" s="63" t="s">
        <v>163</v>
      </c>
      <c r="B97" s="63" t="s">
        <v>164</v>
      </c>
      <c r="C97" s="43">
        <f>C98+C99</f>
        <v>14905950</v>
      </c>
      <c r="D97" s="43">
        <f>D98+D99</f>
        <v>14905950</v>
      </c>
      <c r="E97" s="64">
        <f>E98+E99</f>
        <v>8777260</v>
      </c>
      <c r="F97" s="64">
        <f>F98+F99</f>
        <v>3957260</v>
      </c>
      <c r="G97" s="64">
        <f t="shared" si="27"/>
        <v>12734520</v>
      </c>
      <c r="H97" s="47">
        <f t="shared" si="30"/>
        <v>2171430</v>
      </c>
      <c r="I97" s="47">
        <f>D97-G97</f>
        <v>2171430</v>
      </c>
    </row>
    <row r="98" spans="1:9" ht="15.75" customHeight="1" x14ac:dyDescent="0.25">
      <c r="A98" s="65" t="s">
        <v>165</v>
      </c>
      <c r="B98" s="65" t="s">
        <v>166</v>
      </c>
      <c r="C98" s="8">
        <v>8605950</v>
      </c>
      <c r="D98" s="8">
        <v>8605950</v>
      </c>
      <c r="E98" s="66">
        <f>1328630+1328630</f>
        <v>2657260</v>
      </c>
      <c r="F98" s="66">
        <v>3957260</v>
      </c>
      <c r="G98" s="66">
        <f t="shared" si="27"/>
        <v>6614520</v>
      </c>
      <c r="H98" s="12">
        <f t="shared" si="30"/>
        <v>1991430</v>
      </c>
      <c r="I98" s="12">
        <f>D98-G98</f>
        <v>1991430</v>
      </c>
    </row>
    <row r="99" spans="1:9" ht="15.75" customHeight="1" x14ac:dyDescent="0.25">
      <c r="A99" s="65" t="s">
        <v>167</v>
      </c>
      <c r="B99" s="65" t="s">
        <v>168</v>
      </c>
      <c r="C99" s="8">
        <v>6300000</v>
      </c>
      <c r="D99" s="8">
        <v>6300000</v>
      </c>
      <c r="E99" s="66">
        <f>2445000+3675000</f>
        <v>6120000</v>
      </c>
      <c r="F99" s="66">
        <v>0</v>
      </c>
      <c r="G99" s="66">
        <f t="shared" si="27"/>
        <v>6120000</v>
      </c>
      <c r="H99" s="12">
        <f t="shared" si="30"/>
        <v>180000</v>
      </c>
      <c r="I99" s="12">
        <f>D99-G99</f>
        <v>180000</v>
      </c>
    </row>
    <row r="100" spans="1:9" ht="15.75" customHeight="1" x14ac:dyDescent="0.25">
      <c r="A100" s="63" t="s">
        <v>169</v>
      </c>
      <c r="B100" s="63" t="s">
        <v>170</v>
      </c>
      <c r="C100" s="43">
        <f>C101</f>
        <v>7310000</v>
      </c>
      <c r="D100" s="43">
        <f>D101</f>
        <v>7310000</v>
      </c>
      <c r="E100" s="64">
        <f>E101</f>
        <v>1835000</v>
      </c>
      <c r="F100" s="64">
        <f>F101</f>
        <v>5475000</v>
      </c>
      <c r="G100" s="64">
        <f t="shared" si="27"/>
        <v>7310000</v>
      </c>
      <c r="H100" s="47">
        <f t="shared" si="30"/>
        <v>0</v>
      </c>
      <c r="I100" s="47">
        <f>D100-G100</f>
        <v>0</v>
      </c>
    </row>
    <row r="101" spans="1:9" ht="15.75" customHeight="1" x14ac:dyDescent="0.25">
      <c r="A101" s="65" t="s">
        <v>171</v>
      </c>
      <c r="B101" s="65" t="s">
        <v>172</v>
      </c>
      <c r="C101" s="8">
        <v>7310000</v>
      </c>
      <c r="D101" s="8">
        <v>7310000</v>
      </c>
      <c r="E101" s="66">
        <v>1835000</v>
      </c>
      <c r="F101" s="66">
        <v>5475000</v>
      </c>
      <c r="G101" s="66">
        <f t="shared" si="27"/>
        <v>7310000</v>
      </c>
      <c r="H101" s="12">
        <f t="shared" si="30"/>
        <v>0</v>
      </c>
      <c r="I101" s="12">
        <f>C101-G101</f>
        <v>0</v>
      </c>
    </row>
    <row r="102" spans="1:9" ht="15.75" customHeight="1" x14ac:dyDescent="0.25">
      <c r="A102" s="63" t="s">
        <v>173</v>
      </c>
      <c r="B102" s="63" t="s">
        <v>61</v>
      </c>
      <c r="C102" s="43">
        <f>C103+C105+C107+C109</f>
        <v>3784050</v>
      </c>
      <c r="D102" s="43">
        <f>D103+D105+D107+D109</f>
        <v>3784050</v>
      </c>
      <c r="E102" s="64">
        <f>E103+E105+E107+E109</f>
        <v>50675</v>
      </c>
      <c r="F102" s="64">
        <f>F103+F105+F107+F109</f>
        <v>3558850</v>
      </c>
      <c r="G102" s="64">
        <f t="shared" si="27"/>
        <v>3609525</v>
      </c>
      <c r="H102" s="47">
        <f t="shared" si="30"/>
        <v>174525</v>
      </c>
      <c r="I102" s="47">
        <f t="shared" ref="I102:I110" si="31">D102-G102</f>
        <v>174525</v>
      </c>
    </row>
    <row r="103" spans="1:9" ht="15.75" customHeight="1" x14ac:dyDescent="0.25">
      <c r="A103" s="63" t="s">
        <v>174</v>
      </c>
      <c r="B103" s="63" t="s">
        <v>175</v>
      </c>
      <c r="C103" s="43">
        <f>C104</f>
        <v>580000</v>
      </c>
      <c r="D103" s="43">
        <f>D104</f>
        <v>580000</v>
      </c>
      <c r="E103" s="64">
        <f>E104</f>
        <v>0</v>
      </c>
      <c r="F103" s="64">
        <f>F104</f>
        <v>580000</v>
      </c>
      <c r="G103" s="64">
        <f t="shared" si="27"/>
        <v>580000</v>
      </c>
      <c r="H103" s="47">
        <f t="shared" si="30"/>
        <v>0</v>
      </c>
      <c r="I103" s="47">
        <f t="shared" si="31"/>
        <v>0</v>
      </c>
    </row>
    <row r="104" spans="1:9" ht="15.75" customHeight="1" x14ac:dyDescent="0.25">
      <c r="A104" s="65" t="s">
        <v>176</v>
      </c>
      <c r="B104" s="65" t="s">
        <v>107</v>
      </c>
      <c r="C104" s="8">
        <v>580000</v>
      </c>
      <c r="D104" s="8">
        <v>580000</v>
      </c>
      <c r="E104" s="66">
        <v>0</v>
      </c>
      <c r="F104" s="66">
        <v>580000</v>
      </c>
      <c r="G104" s="66">
        <f t="shared" si="27"/>
        <v>580000</v>
      </c>
      <c r="H104" s="12">
        <f>D104-G104</f>
        <v>0</v>
      </c>
      <c r="I104" s="12">
        <f t="shared" si="31"/>
        <v>0</v>
      </c>
    </row>
    <row r="105" spans="1:9" ht="15.75" customHeight="1" x14ac:dyDescent="0.25">
      <c r="A105" s="63" t="s">
        <v>177</v>
      </c>
      <c r="B105" s="63" t="s">
        <v>178</v>
      </c>
      <c r="C105" s="43">
        <f>C106</f>
        <v>304050</v>
      </c>
      <c r="D105" s="43">
        <f>D106</f>
        <v>304050</v>
      </c>
      <c r="E105" s="64">
        <f>E106</f>
        <v>50675</v>
      </c>
      <c r="F105" s="64">
        <f>F106</f>
        <v>101350</v>
      </c>
      <c r="G105" s="64">
        <f t="shared" si="27"/>
        <v>152025</v>
      </c>
      <c r="H105" s="47">
        <f t="shared" ref="H105:H111" si="32">C105-G105</f>
        <v>152025</v>
      </c>
      <c r="I105" s="47">
        <f t="shared" si="31"/>
        <v>152025</v>
      </c>
    </row>
    <row r="106" spans="1:9" ht="15.75" customHeight="1" x14ac:dyDescent="0.25">
      <c r="A106" s="65" t="s">
        <v>179</v>
      </c>
      <c r="B106" s="65" t="s">
        <v>180</v>
      </c>
      <c r="C106" s="8">
        <v>304050</v>
      </c>
      <c r="D106" s="8">
        <v>304050</v>
      </c>
      <c r="E106" s="66">
        <v>50675</v>
      </c>
      <c r="F106" s="66">
        <v>101350</v>
      </c>
      <c r="G106" s="66">
        <f t="shared" si="27"/>
        <v>152025</v>
      </c>
      <c r="H106" s="12">
        <f t="shared" si="32"/>
        <v>152025</v>
      </c>
      <c r="I106" s="12">
        <f t="shared" si="31"/>
        <v>152025</v>
      </c>
    </row>
    <row r="107" spans="1:9" ht="15.75" customHeight="1" x14ac:dyDescent="0.25">
      <c r="A107" s="63" t="s">
        <v>181</v>
      </c>
      <c r="B107" s="63" t="s">
        <v>182</v>
      </c>
      <c r="C107" s="43">
        <f>C108</f>
        <v>275000</v>
      </c>
      <c r="D107" s="43">
        <f>D108</f>
        <v>275000</v>
      </c>
      <c r="E107" s="64">
        <f>E108</f>
        <v>0</v>
      </c>
      <c r="F107" s="64">
        <f>F108</f>
        <v>275000</v>
      </c>
      <c r="G107" s="64">
        <f t="shared" si="27"/>
        <v>275000</v>
      </c>
      <c r="H107" s="47">
        <f t="shared" si="32"/>
        <v>0</v>
      </c>
      <c r="I107" s="47">
        <f t="shared" si="31"/>
        <v>0</v>
      </c>
    </row>
    <row r="108" spans="1:9" ht="15.75" customHeight="1" x14ac:dyDescent="0.25">
      <c r="A108" s="65" t="s">
        <v>183</v>
      </c>
      <c r="B108" s="65" t="s">
        <v>118</v>
      </c>
      <c r="C108" s="8">
        <v>275000</v>
      </c>
      <c r="D108" s="8">
        <v>275000</v>
      </c>
      <c r="E108" s="66">
        <v>0</v>
      </c>
      <c r="F108" s="66">
        <v>275000</v>
      </c>
      <c r="G108" s="66">
        <f t="shared" si="27"/>
        <v>275000</v>
      </c>
      <c r="H108" s="12">
        <f t="shared" si="32"/>
        <v>0</v>
      </c>
      <c r="I108" s="12">
        <f t="shared" si="31"/>
        <v>0</v>
      </c>
    </row>
    <row r="109" spans="1:9" ht="15.75" customHeight="1" x14ac:dyDescent="0.25">
      <c r="A109" s="63" t="s">
        <v>184</v>
      </c>
      <c r="B109" s="63" t="s">
        <v>185</v>
      </c>
      <c r="C109" s="43">
        <f>C110</f>
        <v>2625000</v>
      </c>
      <c r="D109" s="43">
        <f>D110</f>
        <v>2625000</v>
      </c>
      <c r="E109" s="64">
        <f>E110</f>
        <v>0</v>
      </c>
      <c r="F109" s="64">
        <f>F110</f>
        <v>2602500</v>
      </c>
      <c r="G109" s="64">
        <f t="shared" si="27"/>
        <v>2602500</v>
      </c>
      <c r="H109" s="47">
        <f t="shared" si="32"/>
        <v>22500</v>
      </c>
      <c r="I109" s="47">
        <f t="shared" si="31"/>
        <v>22500</v>
      </c>
    </row>
    <row r="110" spans="1:9" ht="17.45" customHeight="1" x14ac:dyDescent="0.25">
      <c r="A110" s="67" t="s">
        <v>186</v>
      </c>
      <c r="B110" s="67" t="s">
        <v>187</v>
      </c>
      <c r="C110" s="49">
        <v>2625000</v>
      </c>
      <c r="D110" s="49">
        <v>2625000</v>
      </c>
      <c r="E110" s="68">
        <v>0</v>
      </c>
      <c r="F110" s="68">
        <v>2602500</v>
      </c>
      <c r="G110" s="68">
        <f t="shared" si="27"/>
        <v>2602500</v>
      </c>
      <c r="H110" s="53">
        <f t="shared" si="32"/>
        <v>22500</v>
      </c>
      <c r="I110" s="53">
        <f t="shared" si="31"/>
        <v>22500</v>
      </c>
    </row>
    <row r="111" spans="1:9" ht="24.75" customHeight="1" x14ac:dyDescent="0.25">
      <c r="A111" s="102" t="s">
        <v>188</v>
      </c>
      <c r="B111" s="83" t="s">
        <v>189</v>
      </c>
      <c r="C111" s="84">
        <f>C112+C124+C134</f>
        <v>63000000</v>
      </c>
      <c r="D111" s="84">
        <f>D112+D123+D134</f>
        <v>63000000</v>
      </c>
      <c r="E111" s="84">
        <f>E112+E123+E134</f>
        <v>1894000</v>
      </c>
      <c r="F111" s="84">
        <f>F112+F123+F134</f>
        <v>61093500</v>
      </c>
      <c r="G111" s="85">
        <f>E111+F111</f>
        <v>62987500</v>
      </c>
      <c r="H111" s="86">
        <f t="shared" si="32"/>
        <v>12500</v>
      </c>
      <c r="I111" s="86">
        <f t="shared" ref="I111:I112" si="33">+D111-G111</f>
        <v>12500</v>
      </c>
    </row>
    <row r="112" spans="1:9" ht="18.75" customHeight="1" x14ac:dyDescent="0.25">
      <c r="A112" s="54" t="s">
        <v>190</v>
      </c>
      <c r="B112" s="55" t="s">
        <v>191</v>
      </c>
      <c r="C112" s="56">
        <f t="shared" ref="C112:F113" si="34">C113</f>
        <v>30000000</v>
      </c>
      <c r="D112" s="56">
        <f t="shared" si="34"/>
        <v>30000000</v>
      </c>
      <c r="E112" s="82">
        <f>E113</f>
        <v>0</v>
      </c>
      <c r="F112" s="56">
        <f t="shared" si="34"/>
        <v>30000000</v>
      </c>
      <c r="G112" s="56">
        <f t="shared" ref="G112:G118" si="35">E112+F112</f>
        <v>30000000</v>
      </c>
      <c r="H112" s="39">
        <f t="shared" ref="H112" si="36">+C112-G112</f>
        <v>0</v>
      </c>
      <c r="I112" s="39">
        <f t="shared" si="33"/>
        <v>0</v>
      </c>
    </row>
    <row r="113" spans="1:9" ht="15.75" customHeight="1" x14ac:dyDescent="0.25">
      <c r="A113" s="58" t="s">
        <v>192</v>
      </c>
      <c r="B113" s="58" t="s">
        <v>193</v>
      </c>
      <c r="C113" s="60">
        <f t="shared" si="34"/>
        <v>30000000</v>
      </c>
      <c r="D113" s="60">
        <f t="shared" si="34"/>
        <v>30000000</v>
      </c>
      <c r="E113" s="61">
        <f t="shared" si="34"/>
        <v>0</v>
      </c>
      <c r="F113" s="61">
        <f t="shared" si="34"/>
        <v>30000000</v>
      </c>
      <c r="G113" s="61">
        <f t="shared" si="35"/>
        <v>30000000</v>
      </c>
      <c r="H113" s="62">
        <f t="shared" ref="H113:H122" si="37">C113-G113</f>
        <v>0</v>
      </c>
      <c r="I113" s="62">
        <f t="shared" ref="I113:I122" si="38">D113-G113</f>
        <v>0</v>
      </c>
    </row>
    <row r="114" spans="1:9" ht="15.75" customHeight="1" x14ac:dyDescent="0.25">
      <c r="A114" s="63" t="s">
        <v>194</v>
      </c>
      <c r="B114" s="63" t="s">
        <v>195</v>
      </c>
      <c r="C114" s="43">
        <f>C115+C119</f>
        <v>30000000</v>
      </c>
      <c r="D114" s="43">
        <f>D115+D119</f>
        <v>30000000</v>
      </c>
      <c r="E114" s="64">
        <f>E115+E119</f>
        <v>0</v>
      </c>
      <c r="F114" s="64">
        <f>F115+F119</f>
        <v>30000000</v>
      </c>
      <c r="G114" s="64">
        <f t="shared" si="35"/>
        <v>30000000</v>
      </c>
      <c r="H114" s="47">
        <f t="shared" si="37"/>
        <v>0</v>
      </c>
      <c r="I114" s="47">
        <f t="shared" si="38"/>
        <v>0</v>
      </c>
    </row>
    <row r="115" spans="1:9" ht="15.75" customHeight="1" x14ac:dyDescent="0.25">
      <c r="A115" s="63" t="s">
        <v>196</v>
      </c>
      <c r="B115" s="63" t="s">
        <v>197</v>
      </c>
      <c r="C115" s="43">
        <f t="shared" ref="C115:F117" si="39">C116</f>
        <v>23000000</v>
      </c>
      <c r="D115" s="43">
        <f t="shared" si="39"/>
        <v>23000000</v>
      </c>
      <c r="E115" s="64">
        <f t="shared" si="39"/>
        <v>0</v>
      </c>
      <c r="F115" s="64">
        <f t="shared" si="39"/>
        <v>23000000</v>
      </c>
      <c r="G115" s="64">
        <f t="shared" si="35"/>
        <v>23000000</v>
      </c>
      <c r="H115" s="47">
        <f t="shared" si="37"/>
        <v>0</v>
      </c>
      <c r="I115" s="47">
        <f t="shared" si="38"/>
        <v>0</v>
      </c>
    </row>
    <row r="116" spans="1:9" ht="15.75" customHeight="1" x14ac:dyDescent="0.25">
      <c r="A116" s="63" t="s">
        <v>198</v>
      </c>
      <c r="B116" s="63" t="s">
        <v>193</v>
      </c>
      <c r="C116" s="43">
        <f t="shared" si="39"/>
        <v>23000000</v>
      </c>
      <c r="D116" s="43">
        <f t="shared" si="39"/>
        <v>23000000</v>
      </c>
      <c r="E116" s="64">
        <f t="shared" si="39"/>
        <v>0</v>
      </c>
      <c r="F116" s="64">
        <f t="shared" si="39"/>
        <v>23000000</v>
      </c>
      <c r="G116" s="64">
        <f t="shared" si="35"/>
        <v>23000000</v>
      </c>
      <c r="H116" s="47">
        <f t="shared" si="37"/>
        <v>0</v>
      </c>
      <c r="I116" s="47">
        <f t="shared" si="38"/>
        <v>0</v>
      </c>
    </row>
    <row r="117" spans="1:9" ht="15.75" customHeight="1" x14ac:dyDescent="0.25">
      <c r="A117" s="63" t="s">
        <v>199</v>
      </c>
      <c r="B117" s="63" t="s">
        <v>200</v>
      </c>
      <c r="C117" s="43">
        <f t="shared" si="39"/>
        <v>23000000</v>
      </c>
      <c r="D117" s="43">
        <f t="shared" si="39"/>
        <v>23000000</v>
      </c>
      <c r="E117" s="64">
        <f t="shared" si="39"/>
        <v>0</v>
      </c>
      <c r="F117" s="64">
        <f t="shared" si="39"/>
        <v>23000000</v>
      </c>
      <c r="G117" s="64">
        <f t="shared" si="35"/>
        <v>23000000</v>
      </c>
      <c r="H117" s="47">
        <f t="shared" si="37"/>
        <v>0</v>
      </c>
      <c r="I117" s="47">
        <f t="shared" si="38"/>
        <v>0</v>
      </c>
    </row>
    <row r="118" spans="1:9" ht="15.75" customHeight="1" x14ac:dyDescent="0.25">
      <c r="A118" s="65" t="s">
        <v>201</v>
      </c>
      <c r="B118" s="65" t="s">
        <v>202</v>
      </c>
      <c r="C118" s="8">
        <v>23000000</v>
      </c>
      <c r="D118" s="8">
        <v>23000000</v>
      </c>
      <c r="E118" s="66">
        <v>0</v>
      </c>
      <c r="F118" s="66">
        <v>23000000</v>
      </c>
      <c r="G118" s="66">
        <f t="shared" si="35"/>
        <v>23000000</v>
      </c>
      <c r="H118" s="12">
        <f t="shared" si="37"/>
        <v>0</v>
      </c>
      <c r="I118" s="12">
        <f t="shared" si="38"/>
        <v>0</v>
      </c>
    </row>
    <row r="119" spans="1:9" ht="15.75" customHeight="1" x14ac:dyDescent="0.25">
      <c r="A119" s="63" t="s">
        <v>203</v>
      </c>
      <c r="B119" s="63" t="s">
        <v>204</v>
      </c>
      <c r="C119" s="43">
        <f t="shared" ref="C119:G121" si="40">C120</f>
        <v>7000000</v>
      </c>
      <c r="D119" s="43">
        <f t="shared" si="40"/>
        <v>7000000</v>
      </c>
      <c r="E119" s="64">
        <f t="shared" si="40"/>
        <v>0</v>
      </c>
      <c r="F119" s="64">
        <f t="shared" si="40"/>
        <v>7000000</v>
      </c>
      <c r="G119" s="64">
        <f t="shared" si="40"/>
        <v>7000000</v>
      </c>
      <c r="H119" s="47">
        <f t="shared" si="37"/>
        <v>0</v>
      </c>
      <c r="I119" s="47">
        <f t="shared" si="38"/>
        <v>0</v>
      </c>
    </row>
    <row r="120" spans="1:9" ht="15.75" customHeight="1" x14ac:dyDescent="0.25">
      <c r="A120" s="63" t="s">
        <v>205</v>
      </c>
      <c r="B120" s="63" t="s">
        <v>206</v>
      </c>
      <c r="C120" s="43">
        <f t="shared" si="40"/>
        <v>7000000</v>
      </c>
      <c r="D120" s="43">
        <f t="shared" si="40"/>
        <v>7000000</v>
      </c>
      <c r="E120" s="64">
        <f t="shared" si="40"/>
        <v>0</v>
      </c>
      <c r="F120" s="64">
        <f t="shared" si="40"/>
        <v>7000000</v>
      </c>
      <c r="G120" s="64">
        <f t="shared" si="40"/>
        <v>7000000</v>
      </c>
      <c r="H120" s="47">
        <f t="shared" si="37"/>
        <v>0</v>
      </c>
      <c r="I120" s="47">
        <f t="shared" si="38"/>
        <v>0</v>
      </c>
    </row>
    <row r="121" spans="1:9" ht="15.75" customHeight="1" x14ac:dyDescent="0.25">
      <c r="A121" s="63" t="s">
        <v>207</v>
      </c>
      <c r="B121" s="63" t="s">
        <v>208</v>
      </c>
      <c r="C121" s="43">
        <f t="shared" si="40"/>
        <v>7000000</v>
      </c>
      <c r="D121" s="43">
        <f t="shared" si="40"/>
        <v>7000000</v>
      </c>
      <c r="E121" s="64">
        <f t="shared" si="40"/>
        <v>0</v>
      </c>
      <c r="F121" s="64">
        <f t="shared" si="40"/>
        <v>7000000</v>
      </c>
      <c r="G121" s="64">
        <f t="shared" si="40"/>
        <v>7000000</v>
      </c>
      <c r="H121" s="47">
        <f t="shared" si="37"/>
        <v>0</v>
      </c>
      <c r="I121" s="47">
        <f t="shared" si="38"/>
        <v>0</v>
      </c>
    </row>
    <row r="122" spans="1:9" ht="15.75" customHeight="1" x14ac:dyDescent="0.25">
      <c r="A122" s="67" t="s">
        <v>209</v>
      </c>
      <c r="B122" s="67" t="s">
        <v>204</v>
      </c>
      <c r="C122" s="49">
        <v>7000000</v>
      </c>
      <c r="D122" s="49">
        <v>7000000</v>
      </c>
      <c r="E122" s="68">
        <v>0</v>
      </c>
      <c r="F122" s="68">
        <v>7000000</v>
      </c>
      <c r="G122" s="68">
        <f>E122+F122</f>
        <v>7000000</v>
      </c>
      <c r="H122" s="53">
        <f t="shared" si="37"/>
        <v>0</v>
      </c>
      <c r="I122" s="53">
        <f t="shared" si="38"/>
        <v>0</v>
      </c>
    </row>
    <row r="123" spans="1:9" ht="15.75" customHeight="1" x14ac:dyDescent="0.25">
      <c r="A123" s="54" t="s">
        <v>210</v>
      </c>
      <c r="B123" s="55" t="s">
        <v>211</v>
      </c>
      <c r="C123" s="56">
        <f t="shared" ref="C123:D123" si="41">C124</f>
        <v>30000000</v>
      </c>
      <c r="D123" s="56">
        <f t="shared" si="41"/>
        <v>30000000</v>
      </c>
      <c r="E123" s="87">
        <f>E124</f>
        <v>0</v>
      </c>
      <c r="F123" s="88">
        <f>F124</f>
        <v>30000000</v>
      </c>
      <c r="G123" s="88">
        <f t="shared" ref="G123:G138" si="42">E123+F123</f>
        <v>30000000</v>
      </c>
      <c r="H123" s="39">
        <f t="shared" ref="H123" si="43">+C123-G123</f>
        <v>0</v>
      </c>
      <c r="I123" s="39">
        <f t="shared" ref="I123" si="44">+D123-G123</f>
        <v>0</v>
      </c>
    </row>
    <row r="124" spans="1:9" ht="15.75" customHeight="1" x14ac:dyDescent="0.25">
      <c r="A124" s="58" t="s">
        <v>212</v>
      </c>
      <c r="B124" s="58" t="s">
        <v>193</v>
      </c>
      <c r="C124" s="60">
        <f>C125</f>
        <v>30000000</v>
      </c>
      <c r="D124" s="60">
        <f>D125</f>
        <v>30000000</v>
      </c>
      <c r="E124" s="61">
        <f>E125</f>
        <v>0</v>
      </c>
      <c r="F124" s="61">
        <f>F125</f>
        <v>30000000</v>
      </c>
      <c r="G124" s="61">
        <f t="shared" si="42"/>
        <v>30000000</v>
      </c>
      <c r="H124" s="62">
        <f t="shared" ref="H124:H133" si="45">C124-G124</f>
        <v>0</v>
      </c>
      <c r="I124" s="62">
        <f t="shared" ref="I124:I133" si="46">D124-G124</f>
        <v>0</v>
      </c>
    </row>
    <row r="125" spans="1:9" ht="15.75" customHeight="1" x14ac:dyDescent="0.25">
      <c r="A125" s="63" t="s">
        <v>213</v>
      </c>
      <c r="B125" s="63" t="s">
        <v>214</v>
      </c>
      <c r="C125" s="43">
        <f>C126+C130</f>
        <v>30000000</v>
      </c>
      <c r="D125" s="43">
        <f>D126+D130</f>
        <v>30000000</v>
      </c>
      <c r="E125" s="64">
        <f>E126+E130</f>
        <v>0</v>
      </c>
      <c r="F125" s="64">
        <f>F126+F130</f>
        <v>30000000</v>
      </c>
      <c r="G125" s="64">
        <f t="shared" si="42"/>
        <v>30000000</v>
      </c>
      <c r="H125" s="47">
        <f t="shared" si="45"/>
        <v>0</v>
      </c>
      <c r="I125" s="47">
        <f t="shared" si="46"/>
        <v>0</v>
      </c>
    </row>
    <row r="126" spans="1:9" ht="15.75" customHeight="1" x14ac:dyDescent="0.25">
      <c r="A126" s="63" t="s">
        <v>215</v>
      </c>
      <c r="B126" s="63" t="s">
        <v>216</v>
      </c>
      <c r="C126" s="43">
        <f t="shared" ref="C126:F128" si="47">C127</f>
        <v>19630500</v>
      </c>
      <c r="D126" s="43">
        <f t="shared" si="47"/>
        <v>19630500</v>
      </c>
      <c r="E126" s="64">
        <f t="shared" si="47"/>
        <v>0</v>
      </c>
      <c r="F126" s="64">
        <f t="shared" si="47"/>
        <v>19630500</v>
      </c>
      <c r="G126" s="64">
        <f t="shared" si="42"/>
        <v>19630500</v>
      </c>
      <c r="H126" s="47">
        <f t="shared" si="45"/>
        <v>0</v>
      </c>
      <c r="I126" s="47">
        <f t="shared" si="46"/>
        <v>0</v>
      </c>
    </row>
    <row r="127" spans="1:9" ht="15.75" customHeight="1" x14ac:dyDescent="0.25">
      <c r="A127" s="63" t="s">
        <v>217</v>
      </c>
      <c r="B127" s="63" t="s">
        <v>193</v>
      </c>
      <c r="C127" s="43">
        <f t="shared" si="47"/>
        <v>19630500</v>
      </c>
      <c r="D127" s="43">
        <f t="shared" si="47"/>
        <v>19630500</v>
      </c>
      <c r="E127" s="64">
        <f t="shared" si="47"/>
        <v>0</v>
      </c>
      <c r="F127" s="64">
        <f t="shared" si="47"/>
        <v>19630500</v>
      </c>
      <c r="G127" s="64">
        <f t="shared" si="42"/>
        <v>19630500</v>
      </c>
      <c r="H127" s="47">
        <f t="shared" si="45"/>
        <v>0</v>
      </c>
      <c r="I127" s="47">
        <f t="shared" si="46"/>
        <v>0</v>
      </c>
    </row>
    <row r="128" spans="1:9" ht="15.75" customHeight="1" x14ac:dyDescent="0.25">
      <c r="A128" s="63" t="s">
        <v>218</v>
      </c>
      <c r="B128" s="63" t="s">
        <v>219</v>
      </c>
      <c r="C128" s="43">
        <f t="shared" si="47"/>
        <v>19630500</v>
      </c>
      <c r="D128" s="43">
        <f t="shared" si="47"/>
        <v>19630500</v>
      </c>
      <c r="E128" s="64">
        <f t="shared" si="47"/>
        <v>0</v>
      </c>
      <c r="F128" s="64">
        <f t="shared" si="47"/>
        <v>19630500</v>
      </c>
      <c r="G128" s="64">
        <f t="shared" si="42"/>
        <v>19630500</v>
      </c>
      <c r="H128" s="47">
        <f t="shared" si="45"/>
        <v>0</v>
      </c>
      <c r="I128" s="47">
        <f t="shared" si="46"/>
        <v>0</v>
      </c>
    </row>
    <row r="129" spans="1:9" ht="15.75" customHeight="1" x14ac:dyDescent="0.25">
      <c r="A129" s="65" t="s">
        <v>220</v>
      </c>
      <c r="B129" s="65" t="s">
        <v>221</v>
      </c>
      <c r="C129" s="8">
        <v>19630500</v>
      </c>
      <c r="D129" s="8">
        <v>19630500</v>
      </c>
      <c r="E129" s="66">
        <v>0</v>
      </c>
      <c r="F129" s="66">
        <v>19630500</v>
      </c>
      <c r="G129" s="66">
        <f t="shared" si="42"/>
        <v>19630500</v>
      </c>
      <c r="H129" s="12">
        <f t="shared" si="45"/>
        <v>0</v>
      </c>
      <c r="I129" s="12">
        <f t="shared" si="46"/>
        <v>0</v>
      </c>
    </row>
    <row r="130" spans="1:9" ht="15.75" customHeight="1" x14ac:dyDescent="0.25">
      <c r="A130" s="63" t="s">
        <v>816</v>
      </c>
      <c r="B130" s="63" t="s">
        <v>222</v>
      </c>
      <c r="C130" s="43">
        <f t="shared" ref="C130:F132" si="48">C131</f>
        <v>10369500</v>
      </c>
      <c r="D130" s="43">
        <f t="shared" si="48"/>
        <v>10369500</v>
      </c>
      <c r="E130" s="64">
        <f t="shared" si="48"/>
        <v>0</v>
      </c>
      <c r="F130" s="64">
        <f t="shared" si="48"/>
        <v>10369500</v>
      </c>
      <c r="G130" s="64">
        <f t="shared" si="42"/>
        <v>10369500</v>
      </c>
      <c r="H130" s="47">
        <f t="shared" si="45"/>
        <v>0</v>
      </c>
      <c r="I130" s="47">
        <f t="shared" si="46"/>
        <v>0</v>
      </c>
    </row>
    <row r="131" spans="1:9" ht="15.75" customHeight="1" x14ac:dyDescent="0.25">
      <c r="A131" s="63" t="s">
        <v>817</v>
      </c>
      <c r="B131" s="63" t="s">
        <v>206</v>
      </c>
      <c r="C131" s="43">
        <f t="shared" si="48"/>
        <v>10369500</v>
      </c>
      <c r="D131" s="43">
        <f t="shared" si="48"/>
        <v>10369500</v>
      </c>
      <c r="E131" s="64">
        <f t="shared" si="48"/>
        <v>0</v>
      </c>
      <c r="F131" s="64">
        <f t="shared" si="48"/>
        <v>10369500</v>
      </c>
      <c r="G131" s="64">
        <f t="shared" si="42"/>
        <v>10369500</v>
      </c>
      <c r="H131" s="47">
        <f t="shared" si="45"/>
        <v>0</v>
      </c>
      <c r="I131" s="47">
        <f t="shared" si="46"/>
        <v>0</v>
      </c>
    </row>
    <row r="132" spans="1:9" ht="15.75" customHeight="1" x14ac:dyDescent="0.25">
      <c r="A132" s="63" t="s">
        <v>818</v>
      </c>
      <c r="B132" s="63" t="s">
        <v>223</v>
      </c>
      <c r="C132" s="43">
        <f t="shared" si="48"/>
        <v>10369500</v>
      </c>
      <c r="D132" s="43">
        <f t="shared" si="48"/>
        <v>10369500</v>
      </c>
      <c r="E132" s="64">
        <f t="shared" si="48"/>
        <v>0</v>
      </c>
      <c r="F132" s="64">
        <f t="shared" si="48"/>
        <v>10369500</v>
      </c>
      <c r="G132" s="64">
        <f t="shared" si="42"/>
        <v>10369500</v>
      </c>
      <c r="H132" s="47">
        <f t="shared" si="45"/>
        <v>0</v>
      </c>
      <c r="I132" s="47">
        <f t="shared" si="46"/>
        <v>0</v>
      </c>
    </row>
    <row r="133" spans="1:9" ht="15.75" customHeight="1" x14ac:dyDescent="0.25">
      <c r="A133" s="67" t="s">
        <v>819</v>
      </c>
      <c r="B133" s="67" t="s">
        <v>222</v>
      </c>
      <c r="C133" s="49">
        <v>10369500</v>
      </c>
      <c r="D133" s="49">
        <v>10369500</v>
      </c>
      <c r="E133" s="68">
        <v>0</v>
      </c>
      <c r="F133" s="68">
        <v>10369500</v>
      </c>
      <c r="G133" s="68">
        <f t="shared" si="42"/>
        <v>10369500</v>
      </c>
      <c r="H133" s="53">
        <f t="shared" si="45"/>
        <v>0</v>
      </c>
      <c r="I133" s="53">
        <f t="shared" si="46"/>
        <v>0</v>
      </c>
    </row>
    <row r="134" spans="1:9" ht="26.25" customHeight="1" x14ac:dyDescent="0.25">
      <c r="A134" s="54" t="s">
        <v>224</v>
      </c>
      <c r="B134" s="55" t="s">
        <v>225</v>
      </c>
      <c r="C134" s="56">
        <f t="shared" ref="C134:F136" si="49">C135</f>
        <v>3000000</v>
      </c>
      <c r="D134" s="56">
        <f t="shared" si="49"/>
        <v>3000000</v>
      </c>
      <c r="E134" s="82">
        <f t="shared" si="49"/>
        <v>1894000</v>
      </c>
      <c r="F134" s="56">
        <f t="shared" si="49"/>
        <v>1093500</v>
      </c>
      <c r="G134" s="56">
        <f t="shared" si="42"/>
        <v>2987500</v>
      </c>
      <c r="H134" s="39">
        <f t="shared" ref="H134:H135" si="50">+C134-G134</f>
        <v>12500</v>
      </c>
      <c r="I134" s="39">
        <f t="shared" ref="I134:I135" si="51">+D134-G134</f>
        <v>12500</v>
      </c>
    </row>
    <row r="135" spans="1:9" ht="15.75" customHeight="1" x14ac:dyDescent="0.25">
      <c r="A135" s="58" t="s">
        <v>226</v>
      </c>
      <c r="B135" s="58" t="s">
        <v>61</v>
      </c>
      <c r="C135" s="60">
        <f>C136</f>
        <v>3000000</v>
      </c>
      <c r="D135" s="60">
        <f>D136</f>
        <v>3000000</v>
      </c>
      <c r="E135" s="61">
        <f t="shared" si="49"/>
        <v>1894000</v>
      </c>
      <c r="F135" s="61">
        <f t="shared" si="49"/>
        <v>1093500</v>
      </c>
      <c r="G135" s="61">
        <f t="shared" si="42"/>
        <v>2987500</v>
      </c>
      <c r="H135" s="62">
        <f t="shared" si="50"/>
        <v>12500</v>
      </c>
      <c r="I135" s="62">
        <f t="shared" si="51"/>
        <v>12500</v>
      </c>
    </row>
    <row r="136" spans="1:9" ht="15.75" customHeight="1" x14ac:dyDescent="0.25">
      <c r="A136" s="158" t="s">
        <v>820</v>
      </c>
      <c r="B136" s="63" t="s">
        <v>227</v>
      </c>
      <c r="C136" s="43">
        <f>C137</f>
        <v>3000000</v>
      </c>
      <c r="D136" s="43">
        <f>D137</f>
        <v>3000000</v>
      </c>
      <c r="E136" s="64">
        <f t="shared" si="49"/>
        <v>1894000</v>
      </c>
      <c r="F136" s="64">
        <f t="shared" si="49"/>
        <v>1093500</v>
      </c>
      <c r="G136" s="64">
        <f t="shared" si="42"/>
        <v>2987500</v>
      </c>
      <c r="H136" s="47">
        <f>C136-G136</f>
        <v>12500</v>
      </c>
      <c r="I136" s="47">
        <f>D136-G136</f>
        <v>12500</v>
      </c>
    </row>
    <row r="137" spans="1:9" ht="17.45" customHeight="1" x14ac:dyDescent="0.25">
      <c r="A137" s="67" t="s">
        <v>228</v>
      </c>
      <c r="B137" s="67" t="s">
        <v>229</v>
      </c>
      <c r="C137" s="49">
        <v>3000000</v>
      </c>
      <c r="D137" s="49">
        <v>3000000</v>
      </c>
      <c r="E137" s="68">
        <f>1361000+533000</f>
        <v>1894000</v>
      </c>
      <c r="F137" s="68">
        <v>1093500</v>
      </c>
      <c r="G137" s="68">
        <f t="shared" si="42"/>
        <v>2987500</v>
      </c>
      <c r="H137" s="53">
        <f>C137-G137</f>
        <v>12500</v>
      </c>
      <c r="I137" s="53">
        <f>D137-G137</f>
        <v>12500</v>
      </c>
    </row>
    <row r="138" spans="1:9" ht="33" customHeight="1" x14ac:dyDescent="0.25">
      <c r="A138" s="102" t="s">
        <v>230</v>
      </c>
      <c r="B138" s="83" t="s">
        <v>231</v>
      </c>
      <c r="C138" s="84">
        <f>C139+C150+C168+C175+C188+C207+C220</f>
        <v>747881250</v>
      </c>
      <c r="D138" s="84">
        <f>D139+D150+D168+D175+D188+D207+D220</f>
        <v>747881250</v>
      </c>
      <c r="E138" s="84">
        <f>E139+E150+E168+E175+E188+E207+E220</f>
        <v>132444000</v>
      </c>
      <c r="F138" s="84">
        <f>F139+F150+F168+F175+F188+F207+F220</f>
        <v>612992293</v>
      </c>
      <c r="G138" s="85">
        <f t="shared" si="42"/>
        <v>745436293</v>
      </c>
      <c r="H138" s="86">
        <f t="shared" ref="H138" si="52">C138-G138</f>
        <v>2444957</v>
      </c>
      <c r="I138" s="86">
        <f t="shared" ref="I138:I187" si="53">+D138-G138</f>
        <v>2444957</v>
      </c>
    </row>
    <row r="139" spans="1:9" ht="25.5" customHeight="1" x14ac:dyDescent="0.25">
      <c r="A139" s="54" t="s">
        <v>232</v>
      </c>
      <c r="B139" s="55" t="s">
        <v>233</v>
      </c>
      <c r="C139" s="56">
        <f>C140+C143</f>
        <v>44977200</v>
      </c>
      <c r="D139" s="89">
        <f>D140+D143</f>
        <v>44977200</v>
      </c>
      <c r="E139" s="89">
        <f>E140+E143</f>
        <v>10500000</v>
      </c>
      <c r="F139" s="89">
        <f>F140+F143</f>
        <v>34477200</v>
      </c>
      <c r="G139" s="89">
        <f>G140+G143</f>
        <v>44977200</v>
      </c>
      <c r="H139" s="89">
        <f>C139-G139</f>
        <v>0</v>
      </c>
      <c r="I139" s="39">
        <f t="shared" si="53"/>
        <v>0</v>
      </c>
    </row>
    <row r="140" spans="1:9" ht="15.75" customHeight="1" x14ac:dyDescent="0.25">
      <c r="A140" s="58" t="s">
        <v>234</v>
      </c>
      <c r="B140" s="58" t="s">
        <v>31</v>
      </c>
      <c r="C140" s="60">
        <f t="shared" ref="C140:E141" si="54">C141</f>
        <v>30000000</v>
      </c>
      <c r="D140" s="60">
        <f t="shared" si="54"/>
        <v>30000000</v>
      </c>
      <c r="E140" s="61">
        <f>E141</f>
        <v>7500000</v>
      </c>
      <c r="F140" s="61">
        <f>F141</f>
        <v>22500000</v>
      </c>
      <c r="G140" s="61">
        <f>G141</f>
        <v>30000000</v>
      </c>
      <c r="H140" s="70">
        <f>C140-G140</f>
        <v>0</v>
      </c>
      <c r="I140" s="62">
        <f t="shared" si="53"/>
        <v>0</v>
      </c>
    </row>
    <row r="141" spans="1:9" ht="15.75" customHeight="1" x14ac:dyDescent="0.25">
      <c r="A141" s="63" t="s">
        <v>235</v>
      </c>
      <c r="B141" s="63" t="s">
        <v>236</v>
      </c>
      <c r="C141" s="43">
        <f t="shared" si="54"/>
        <v>30000000</v>
      </c>
      <c r="D141" s="43">
        <f t="shared" si="54"/>
        <v>30000000</v>
      </c>
      <c r="E141" s="64">
        <f t="shared" si="54"/>
        <v>7500000</v>
      </c>
      <c r="F141" s="64">
        <f>F142</f>
        <v>22500000</v>
      </c>
      <c r="G141" s="64">
        <f>G142</f>
        <v>30000000</v>
      </c>
      <c r="H141" s="46">
        <f t="shared" ref="H141:H149" si="55">C141-G141</f>
        <v>0</v>
      </c>
      <c r="I141" s="47">
        <f t="shared" si="53"/>
        <v>0</v>
      </c>
    </row>
    <row r="142" spans="1:9" ht="15.75" customHeight="1" x14ac:dyDescent="0.25">
      <c r="A142" s="65" t="s">
        <v>237</v>
      </c>
      <c r="B142" s="65" t="s">
        <v>238</v>
      </c>
      <c r="C142" s="8">
        <v>30000000</v>
      </c>
      <c r="D142" s="8">
        <v>30000000</v>
      </c>
      <c r="E142" s="66">
        <f>2500000+2500000+2500000</f>
        <v>7500000</v>
      </c>
      <c r="F142" s="66">
        <v>22500000</v>
      </c>
      <c r="G142" s="66">
        <f>E142+F142</f>
        <v>30000000</v>
      </c>
      <c r="H142" s="11">
        <f t="shared" si="55"/>
        <v>0</v>
      </c>
      <c r="I142" s="12">
        <f t="shared" si="53"/>
        <v>0</v>
      </c>
    </row>
    <row r="143" spans="1:9" ht="15.75" customHeight="1" x14ac:dyDescent="0.25">
      <c r="A143" s="63" t="s">
        <v>239</v>
      </c>
      <c r="B143" s="63" t="s">
        <v>61</v>
      </c>
      <c r="C143" s="43">
        <f>C144+C146+C148</f>
        <v>14977200</v>
      </c>
      <c r="D143" s="43">
        <f>D144+D146+D148</f>
        <v>14977200</v>
      </c>
      <c r="E143" s="64">
        <f>E144+E146+E148</f>
        <v>3000000</v>
      </c>
      <c r="F143" s="64">
        <f>F144+F146+F148</f>
        <v>11977200</v>
      </c>
      <c r="G143" s="64">
        <f>G144+G146+G148</f>
        <v>14977200</v>
      </c>
      <c r="H143" s="46">
        <f t="shared" si="55"/>
        <v>0</v>
      </c>
      <c r="I143" s="47">
        <f t="shared" si="53"/>
        <v>0</v>
      </c>
    </row>
    <row r="144" spans="1:9" ht="15.75" customHeight="1" x14ac:dyDescent="0.25">
      <c r="A144" s="63" t="s">
        <v>240</v>
      </c>
      <c r="B144" s="63" t="s">
        <v>105</v>
      </c>
      <c r="C144" s="43">
        <f>C145</f>
        <v>1226400</v>
      </c>
      <c r="D144" s="43">
        <f>D145</f>
        <v>1226400</v>
      </c>
      <c r="E144" s="64">
        <f>E145</f>
        <v>0</v>
      </c>
      <c r="F144" s="64">
        <f>F145</f>
        <v>1226400</v>
      </c>
      <c r="G144" s="64">
        <f>G145</f>
        <v>1226400</v>
      </c>
      <c r="H144" s="46">
        <f t="shared" si="55"/>
        <v>0</v>
      </c>
      <c r="I144" s="47">
        <f t="shared" si="53"/>
        <v>0</v>
      </c>
    </row>
    <row r="145" spans="1:9" ht="15.75" customHeight="1" x14ac:dyDescent="0.25">
      <c r="A145" s="65" t="s">
        <v>241</v>
      </c>
      <c r="B145" s="65" t="s">
        <v>242</v>
      </c>
      <c r="C145" s="8">
        <v>1226400</v>
      </c>
      <c r="D145" s="8">
        <v>1226400</v>
      </c>
      <c r="E145" s="66">
        <v>0</v>
      </c>
      <c r="F145" s="66">
        <v>1226400</v>
      </c>
      <c r="G145" s="66">
        <f>E145+F145</f>
        <v>1226400</v>
      </c>
      <c r="H145" s="11">
        <f t="shared" si="55"/>
        <v>0</v>
      </c>
      <c r="I145" s="12">
        <f t="shared" si="53"/>
        <v>0</v>
      </c>
    </row>
    <row r="146" spans="1:9" ht="15.75" customHeight="1" x14ac:dyDescent="0.25">
      <c r="A146" s="63" t="s">
        <v>243</v>
      </c>
      <c r="B146" s="63" t="s">
        <v>114</v>
      </c>
      <c r="C146" s="43">
        <f>C147</f>
        <v>1750800</v>
      </c>
      <c r="D146" s="43">
        <f>D147</f>
        <v>1750800</v>
      </c>
      <c r="E146" s="64">
        <f>E147</f>
        <v>0</v>
      </c>
      <c r="F146" s="64">
        <f>F147</f>
        <v>1750800</v>
      </c>
      <c r="G146" s="64">
        <f>G147</f>
        <v>1750800</v>
      </c>
      <c r="H146" s="46">
        <f t="shared" si="55"/>
        <v>0</v>
      </c>
      <c r="I146" s="47">
        <f t="shared" si="53"/>
        <v>0</v>
      </c>
    </row>
    <row r="147" spans="1:9" ht="15.75" customHeight="1" x14ac:dyDescent="0.25">
      <c r="A147" s="65" t="s">
        <v>244</v>
      </c>
      <c r="B147" s="65" t="s">
        <v>118</v>
      </c>
      <c r="C147" s="8">
        <v>1750800</v>
      </c>
      <c r="D147" s="8">
        <v>1750800</v>
      </c>
      <c r="E147" s="66">
        <v>0</v>
      </c>
      <c r="F147" s="66">
        <v>1750800</v>
      </c>
      <c r="G147" s="66">
        <f>E147+F147</f>
        <v>1750800</v>
      </c>
      <c r="H147" s="11">
        <f t="shared" si="55"/>
        <v>0</v>
      </c>
      <c r="I147" s="12">
        <f t="shared" si="53"/>
        <v>0</v>
      </c>
    </row>
    <row r="148" spans="1:9" ht="15.75" customHeight="1" x14ac:dyDescent="0.25">
      <c r="A148" s="63" t="s">
        <v>245</v>
      </c>
      <c r="B148" s="63" t="s">
        <v>141</v>
      </c>
      <c r="C148" s="43">
        <f>C149</f>
        <v>12000000</v>
      </c>
      <c r="D148" s="43">
        <f>D149</f>
        <v>12000000</v>
      </c>
      <c r="E148" s="90">
        <f>E149</f>
        <v>3000000</v>
      </c>
      <c r="F148" s="90">
        <f>F149</f>
        <v>9000000</v>
      </c>
      <c r="G148" s="90">
        <f>G149</f>
        <v>12000000</v>
      </c>
      <c r="H148" s="46">
        <f t="shared" si="55"/>
        <v>0</v>
      </c>
      <c r="I148" s="47">
        <f t="shared" si="53"/>
        <v>0</v>
      </c>
    </row>
    <row r="149" spans="1:9" ht="15.75" customHeight="1" x14ac:dyDescent="0.25">
      <c r="A149" s="67" t="s">
        <v>246</v>
      </c>
      <c r="B149" s="67" t="s">
        <v>247</v>
      </c>
      <c r="C149" s="49">
        <v>12000000</v>
      </c>
      <c r="D149" s="49">
        <v>12000000</v>
      </c>
      <c r="E149" s="68">
        <f>1000000+1000000+1000000</f>
        <v>3000000</v>
      </c>
      <c r="F149" s="68">
        <v>9000000</v>
      </c>
      <c r="G149" s="68">
        <f>E149+F149</f>
        <v>12000000</v>
      </c>
      <c r="H149" s="52">
        <f t="shared" si="55"/>
        <v>0</v>
      </c>
      <c r="I149" s="53">
        <f t="shared" si="53"/>
        <v>0</v>
      </c>
    </row>
    <row r="150" spans="1:9" ht="25.5" customHeight="1" x14ac:dyDescent="0.25">
      <c r="A150" s="54" t="s">
        <v>248</v>
      </c>
      <c r="B150" s="55" t="s">
        <v>249</v>
      </c>
      <c r="C150" s="39">
        <f>C151+C154</f>
        <v>25000000</v>
      </c>
      <c r="D150" s="39">
        <f>D151+D154</f>
        <v>25000000</v>
      </c>
      <c r="E150" s="40">
        <f>E151+E154</f>
        <v>13665000</v>
      </c>
      <c r="F150" s="40">
        <f>F151+F154</f>
        <v>11325000</v>
      </c>
      <c r="G150" s="40">
        <f>G151+G154</f>
        <v>24990000</v>
      </c>
      <c r="H150" s="41">
        <f>C150-G150</f>
        <v>10000</v>
      </c>
      <c r="I150" s="39">
        <f t="shared" si="53"/>
        <v>10000</v>
      </c>
    </row>
    <row r="151" spans="1:9" ht="15.75" customHeight="1" x14ac:dyDescent="0.25">
      <c r="A151" s="58" t="s">
        <v>250</v>
      </c>
      <c r="B151" s="58" t="s">
        <v>31</v>
      </c>
      <c r="C151" s="60">
        <f>C152</f>
        <v>1140000</v>
      </c>
      <c r="D151" s="60">
        <f>D152</f>
        <v>1140000</v>
      </c>
      <c r="E151" s="61">
        <f>E152</f>
        <v>1140000</v>
      </c>
      <c r="F151" s="61">
        <f>F152</f>
        <v>0</v>
      </c>
      <c r="G151" s="61">
        <f>G152</f>
        <v>1140000</v>
      </c>
      <c r="H151" s="70">
        <f>C151-G151</f>
        <v>0</v>
      </c>
      <c r="I151" s="62">
        <f t="shared" si="53"/>
        <v>0</v>
      </c>
    </row>
    <row r="152" spans="1:9" ht="15.75" customHeight="1" x14ac:dyDescent="0.25">
      <c r="A152" s="63" t="s">
        <v>251</v>
      </c>
      <c r="B152" s="63" t="s">
        <v>236</v>
      </c>
      <c r="C152" s="43">
        <f>C153</f>
        <v>1140000</v>
      </c>
      <c r="D152" s="43">
        <f>D153</f>
        <v>1140000</v>
      </c>
      <c r="E152" s="64">
        <f t="shared" ref="E152:G152" si="56">E153</f>
        <v>1140000</v>
      </c>
      <c r="F152" s="64">
        <f>F153</f>
        <v>0</v>
      </c>
      <c r="G152" s="64">
        <f t="shared" si="56"/>
        <v>1140000</v>
      </c>
      <c r="H152" s="46">
        <f t="shared" ref="H152" si="57">C152-G152</f>
        <v>0</v>
      </c>
      <c r="I152" s="47">
        <f t="shared" si="53"/>
        <v>0</v>
      </c>
    </row>
    <row r="153" spans="1:9" ht="15.75" customHeight="1" x14ac:dyDescent="0.25">
      <c r="A153" s="65" t="s">
        <v>252</v>
      </c>
      <c r="B153" s="65" t="s">
        <v>253</v>
      </c>
      <c r="C153" s="8">
        <v>1140000</v>
      </c>
      <c r="D153" s="8">
        <v>1140000</v>
      </c>
      <c r="E153" s="66">
        <v>1140000</v>
      </c>
      <c r="F153" s="66"/>
      <c r="G153" s="66">
        <f>E153+F153</f>
        <v>1140000</v>
      </c>
      <c r="H153" s="11">
        <f>C153-G153</f>
        <v>0</v>
      </c>
      <c r="I153" s="12">
        <f t="shared" si="53"/>
        <v>0</v>
      </c>
    </row>
    <row r="154" spans="1:9" ht="15.75" customHeight="1" x14ac:dyDescent="0.25">
      <c r="A154" s="63" t="s">
        <v>254</v>
      </c>
      <c r="B154" s="63" t="s">
        <v>61</v>
      </c>
      <c r="C154" s="43">
        <f>C155+C157+C159+C162+C165</f>
        <v>23860000</v>
      </c>
      <c r="D154" s="43">
        <f>D155+D157+D159+D162+D165</f>
        <v>23860000</v>
      </c>
      <c r="E154" s="64">
        <f>E155+E157+E159+E162+E165</f>
        <v>12525000</v>
      </c>
      <c r="F154" s="64">
        <f>F155+F157+F159+F162+F165</f>
        <v>11325000</v>
      </c>
      <c r="G154" s="64">
        <f>G155+G157+G159+G162+G165</f>
        <v>23850000</v>
      </c>
      <c r="H154" s="46">
        <f t="shared" ref="H154:H167" si="58">C154-G154</f>
        <v>10000</v>
      </c>
      <c r="I154" s="47">
        <f t="shared" si="53"/>
        <v>10000</v>
      </c>
    </row>
    <row r="155" spans="1:9" ht="15.75" customHeight="1" x14ac:dyDescent="0.25">
      <c r="A155" s="63" t="s">
        <v>255</v>
      </c>
      <c r="B155" s="63" t="s">
        <v>175</v>
      </c>
      <c r="C155" s="43">
        <f>C156</f>
        <v>2630000</v>
      </c>
      <c r="D155" s="43">
        <f>D156</f>
        <v>2630000</v>
      </c>
      <c r="E155" s="64">
        <f>E156</f>
        <v>1425000</v>
      </c>
      <c r="F155" s="64">
        <f>F156</f>
        <v>1205000</v>
      </c>
      <c r="G155" s="64">
        <f>G156</f>
        <v>2630000</v>
      </c>
      <c r="H155" s="46">
        <f t="shared" si="58"/>
        <v>0</v>
      </c>
      <c r="I155" s="47">
        <f t="shared" si="53"/>
        <v>0</v>
      </c>
    </row>
    <row r="156" spans="1:9" ht="15.75" customHeight="1" x14ac:dyDescent="0.25">
      <c r="A156" s="65" t="s">
        <v>256</v>
      </c>
      <c r="B156" s="65" t="s">
        <v>257</v>
      </c>
      <c r="C156" s="8">
        <v>2630000</v>
      </c>
      <c r="D156" s="8">
        <v>2630000</v>
      </c>
      <c r="E156" s="66">
        <v>1425000</v>
      </c>
      <c r="F156" s="66">
        <v>1205000</v>
      </c>
      <c r="G156" s="66">
        <f>E156+F156</f>
        <v>2630000</v>
      </c>
      <c r="H156" s="11">
        <f t="shared" si="58"/>
        <v>0</v>
      </c>
      <c r="I156" s="12">
        <f t="shared" si="53"/>
        <v>0</v>
      </c>
    </row>
    <row r="157" spans="1:9" ht="15.75" customHeight="1" x14ac:dyDescent="0.25">
      <c r="A157" s="63" t="s">
        <v>258</v>
      </c>
      <c r="B157" s="63" t="s">
        <v>259</v>
      </c>
      <c r="C157" s="43">
        <f>C158</f>
        <v>425000</v>
      </c>
      <c r="D157" s="43">
        <f>D158</f>
        <v>425000</v>
      </c>
      <c r="E157" s="64">
        <f>E158</f>
        <v>0</v>
      </c>
      <c r="F157" s="64">
        <f>F158</f>
        <v>425000</v>
      </c>
      <c r="G157" s="64">
        <f>G158</f>
        <v>425000</v>
      </c>
      <c r="H157" s="46">
        <f t="shared" si="58"/>
        <v>0</v>
      </c>
      <c r="I157" s="47">
        <f t="shared" si="53"/>
        <v>0</v>
      </c>
    </row>
    <row r="158" spans="1:9" ht="15.75" customHeight="1" x14ac:dyDescent="0.25">
      <c r="A158" s="65" t="s">
        <v>260</v>
      </c>
      <c r="B158" s="65" t="s">
        <v>261</v>
      </c>
      <c r="C158" s="8">
        <v>425000</v>
      </c>
      <c r="D158" s="8">
        <v>425000</v>
      </c>
      <c r="E158" s="66">
        <v>0</v>
      </c>
      <c r="F158" s="66">
        <v>425000</v>
      </c>
      <c r="G158" s="66">
        <f>E158+F158</f>
        <v>425000</v>
      </c>
      <c r="H158" s="11">
        <f t="shared" si="58"/>
        <v>0</v>
      </c>
      <c r="I158" s="12">
        <f t="shared" si="53"/>
        <v>0</v>
      </c>
    </row>
    <row r="159" spans="1:9" ht="15.75" customHeight="1" x14ac:dyDescent="0.25">
      <c r="A159" s="63" t="s">
        <v>262</v>
      </c>
      <c r="B159" s="63" t="s">
        <v>263</v>
      </c>
      <c r="C159" s="43">
        <f>C160+C161</f>
        <v>5355000</v>
      </c>
      <c r="D159" s="43">
        <f>D160+D161</f>
        <v>5355000</v>
      </c>
      <c r="E159" s="64">
        <f>E160+E161</f>
        <v>4590000</v>
      </c>
      <c r="F159" s="64">
        <f>F160</f>
        <v>765000</v>
      </c>
      <c r="G159" s="64">
        <f>G160+G161</f>
        <v>5355000</v>
      </c>
      <c r="H159" s="46">
        <f t="shared" si="58"/>
        <v>0</v>
      </c>
      <c r="I159" s="47">
        <f t="shared" si="53"/>
        <v>0</v>
      </c>
    </row>
    <row r="160" spans="1:9" ht="15.75" customHeight="1" x14ac:dyDescent="0.25">
      <c r="A160" s="65" t="s">
        <v>264</v>
      </c>
      <c r="B160" s="65" t="s">
        <v>145</v>
      </c>
      <c r="C160" s="8">
        <v>765000</v>
      </c>
      <c r="D160" s="8">
        <v>765000</v>
      </c>
      <c r="E160" s="66">
        <v>0</v>
      </c>
      <c r="F160" s="66">
        <v>765000</v>
      </c>
      <c r="G160" s="66">
        <f t="shared" ref="G160:G166" si="59">E160+F160</f>
        <v>765000</v>
      </c>
      <c r="H160" s="11">
        <f t="shared" si="58"/>
        <v>0</v>
      </c>
      <c r="I160" s="12">
        <f t="shared" si="53"/>
        <v>0</v>
      </c>
    </row>
    <row r="161" spans="1:9" ht="15.75" customHeight="1" x14ac:dyDescent="0.25">
      <c r="A161" s="65" t="s">
        <v>265</v>
      </c>
      <c r="B161" s="65" t="s">
        <v>187</v>
      </c>
      <c r="C161" s="8">
        <v>4590000</v>
      </c>
      <c r="D161" s="8">
        <v>4590000</v>
      </c>
      <c r="E161" s="66">
        <v>4590000</v>
      </c>
      <c r="F161" s="66"/>
      <c r="G161" s="66">
        <f t="shared" si="59"/>
        <v>4590000</v>
      </c>
      <c r="H161" s="11">
        <f t="shared" si="58"/>
        <v>0</v>
      </c>
      <c r="I161" s="12">
        <f t="shared" si="53"/>
        <v>0</v>
      </c>
    </row>
    <row r="162" spans="1:9" ht="15.75" customHeight="1" x14ac:dyDescent="0.25">
      <c r="A162" s="63" t="s">
        <v>266</v>
      </c>
      <c r="B162" s="63" t="s">
        <v>267</v>
      </c>
      <c r="C162" s="43">
        <f>C163+C164</f>
        <v>7650000</v>
      </c>
      <c r="D162" s="43">
        <f>D163+D164</f>
        <v>7650000</v>
      </c>
      <c r="E162" s="64">
        <f>E163+E164</f>
        <v>4710000</v>
      </c>
      <c r="F162" s="64">
        <f>F163+F164</f>
        <v>2930000</v>
      </c>
      <c r="G162" s="64">
        <f t="shared" si="59"/>
        <v>7640000</v>
      </c>
      <c r="H162" s="46">
        <f t="shared" si="58"/>
        <v>10000</v>
      </c>
      <c r="I162" s="47">
        <f t="shared" si="53"/>
        <v>10000</v>
      </c>
    </row>
    <row r="163" spans="1:9" ht="15.75" customHeight="1" x14ac:dyDescent="0.25">
      <c r="A163" s="65" t="s">
        <v>268</v>
      </c>
      <c r="B163" s="65" t="s">
        <v>159</v>
      </c>
      <c r="C163" s="8">
        <v>1600000</v>
      </c>
      <c r="D163" s="8">
        <v>1600000</v>
      </c>
      <c r="E163" s="66">
        <v>880000</v>
      </c>
      <c r="F163" s="66">
        <v>720000</v>
      </c>
      <c r="G163" s="66">
        <f t="shared" si="59"/>
        <v>1600000</v>
      </c>
      <c r="H163" s="11">
        <f t="shared" si="58"/>
        <v>0</v>
      </c>
      <c r="I163" s="12">
        <f t="shared" si="53"/>
        <v>0</v>
      </c>
    </row>
    <row r="164" spans="1:9" ht="15.75" customHeight="1" x14ac:dyDescent="0.25">
      <c r="A164" s="65" t="s">
        <v>269</v>
      </c>
      <c r="B164" s="65" t="s">
        <v>153</v>
      </c>
      <c r="C164" s="8">
        <v>6050000</v>
      </c>
      <c r="D164" s="8">
        <v>6050000</v>
      </c>
      <c r="E164" s="66">
        <f>900000+520000+920000+1490000</f>
        <v>3830000</v>
      </c>
      <c r="F164" s="66">
        <v>2210000</v>
      </c>
      <c r="G164" s="66">
        <f t="shared" si="59"/>
        <v>6040000</v>
      </c>
      <c r="H164" s="11">
        <f>C164-G164</f>
        <v>10000</v>
      </c>
      <c r="I164" s="12">
        <f>D164-G164</f>
        <v>10000</v>
      </c>
    </row>
    <row r="165" spans="1:9" ht="16.899999999999999" customHeight="1" x14ac:dyDescent="0.25">
      <c r="A165" s="63" t="s">
        <v>270</v>
      </c>
      <c r="B165" s="63" t="s">
        <v>271</v>
      </c>
      <c r="C165" s="43">
        <f>C166+C167</f>
        <v>7800000</v>
      </c>
      <c r="D165" s="43">
        <f>D166+D167</f>
        <v>7800000</v>
      </c>
      <c r="E165" s="64">
        <f>E166+E167</f>
        <v>1800000</v>
      </c>
      <c r="F165" s="64">
        <f>F166+F167</f>
        <v>6000000</v>
      </c>
      <c r="G165" s="64">
        <f t="shared" si="59"/>
        <v>7800000</v>
      </c>
      <c r="H165" s="46">
        <f t="shared" si="58"/>
        <v>0</v>
      </c>
      <c r="I165" s="47">
        <f t="shared" si="53"/>
        <v>0</v>
      </c>
    </row>
    <row r="166" spans="1:9" ht="15.75" customHeight="1" x14ac:dyDescent="0.25">
      <c r="A166" s="65" t="s">
        <v>272</v>
      </c>
      <c r="B166" s="65" t="s">
        <v>273</v>
      </c>
      <c r="C166" s="8">
        <v>6000000</v>
      </c>
      <c r="D166" s="8">
        <v>6000000</v>
      </c>
      <c r="E166" s="66">
        <v>0</v>
      </c>
      <c r="F166" s="66">
        <v>6000000</v>
      </c>
      <c r="G166" s="66">
        <f t="shared" si="59"/>
        <v>6000000</v>
      </c>
      <c r="H166" s="11">
        <f>C166-G166</f>
        <v>0</v>
      </c>
      <c r="I166" s="12">
        <f>D166-G166</f>
        <v>0</v>
      </c>
    </row>
    <row r="167" spans="1:9" ht="15.75" customHeight="1" x14ac:dyDescent="0.25">
      <c r="A167" s="67" t="s">
        <v>274</v>
      </c>
      <c r="B167" s="67" t="s">
        <v>275</v>
      </c>
      <c r="C167" s="49">
        <v>1800000</v>
      </c>
      <c r="D167" s="49">
        <v>1800000</v>
      </c>
      <c r="E167" s="68">
        <v>1800000</v>
      </c>
      <c r="F167" s="68"/>
      <c r="G167" s="68">
        <f t="shared" ref="G167:G172" si="60">E167+F167</f>
        <v>1800000</v>
      </c>
      <c r="H167" s="52">
        <f t="shared" si="58"/>
        <v>0</v>
      </c>
      <c r="I167" s="53">
        <f t="shared" si="53"/>
        <v>0</v>
      </c>
    </row>
    <row r="168" spans="1:9" ht="15.75" customHeight="1" x14ac:dyDescent="0.25">
      <c r="A168" s="54" t="s">
        <v>276</v>
      </c>
      <c r="B168" s="55" t="s">
        <v>277</v>
      </c>
      <c r="C168" s="39">
        <f>C169</f>
        <v>30000000</v>
      </c>
      <c r="D168" s="39">
        <f>D169</f>
        <v>30000000</v>
      </c>
      <c r="E168" s="91">
        <f>E169+E173</f>
        <v>1590000</v>
      </c>
      <c r="F168" s="91">
        <f>F169</f>
        <v>28400000</v>
      </c>
      <c r="G168" s="91">
        <f t="shared" si="60"/>
        <v>29990000</v>
      </c>
      <c r="H168" s="41">
        <f>C168-G168</f>
        <v>10000</v>
      </c>
      <c r="I168" s="39">
        <f t="shared" si="53"/>
        <v>10000</v>
      </c>
    </row>
    <row r="169" spans="1:9" ht="15.75" customHeight="1" x14ac:dyDescent="0.25">
      <c r="A169" s="58" t="s">
        <v>278</v>
      </c>
      <c r="B169" s="58" t="s">
        <v>279</v>
      </c>
      <c r="C169" s="60">
        <f>C170+C173</f>
        <v>30000000</v>
      </c>
      <c r="D169" s="60">
        <f>D170+D173</f>
        <v>30000000</v>
      </c>
      <c r="E169" s="92">
        <f t="shared" ref="E169" si="61">E170</f>
        <v>1590000</v>
      </c>
      <c r="F169" s="92">
        <f>F170+F173</f>
        <v>28400000</v>
      </c>
      <c r="G169" s="92">
        <f t="shared" si="60"/>
        <v>29990000</v>
      </c>
      <c r="H169" s="70">
        <f>C169-G169</f>
        <v>10000</v>
      </c>
      <c r="I169" s="62">
        <f t="shared" si="53"/>
        <v>10000</v>
      </c>
    </row>
    <row r="170" spans="1:9" ht="15.75" customHeight="1" x14ac:dyDescent="0.25">
      <c r="A170" s="63" t="s">
        <v>280</v>
      </c>
      <c r="B170" s="63" t="s">
        <v>281</v>
      </c>
      <c r="C170" s="43">
        <f>C171+C172</f>
        <v>8000000</v>
      </c>
      <c r="D170" s="43">
        <f>D171+D172</f>
        <v>8000000</v>
      </c>
      <c r="E170" s="93">
        <f>E171+E172</f>
        <v>1590000</v>
      </c>
      <c r="F170" s="93">
        <f>F171+F172</f>
        <v>6400000</v>
      </c>
      <c r="G170" s="93">
        <f t="shared" si="60"/>
        <v>7990000</v>
      </c>
      <c r="H170" s="46">
        <f t="shared" ref="H170:H174" si="62">C170-G170</f>
        <v>10000</v>
      </c>
      <c r="I170" s="47">
        <f t="shared" si="53"/>
        <v>10000</v>
      </c>
    </row>
    <row r="171" spans="1:9" ht="15.75" customHeight="1" x14ac:dyDescent="0.25">
      <c r="A171" s="65" t="s">
        <v>282</v>
      </c>
      <c r="B171" s="65" t="s">
        <v>283</v>
      </c>
      <c r="C171" s="8">
        <v>1590000</v>
      </c>
      <c r="D171" s="8">
        <v>1590000</v>
      </c>
      <c r="E171" s="94">
        <v>1590000</v>
      </c>
      <c r="F171" s="94"/>
      <c r="G171" s="94">
        <f t="shared" si="60"/>
        <v>1590000</v>
      </c>
      <c r="H171" s="11">
        <f t="shared" si="62"/>
        <v>0</v>
      </c>
      <c r="I171" s="12">
        <f t="shared" si="53"/>
        <v>0</v>
      </c>
    </row>
    <row r="172" spans="1:9" ht="15.75" customHeight="1" x14ac:dyDescent="0.25">
      <c r="A172" s="65" t="s">
        <v>284</v>
      </c>
      <c r="B172" s="65" t="s">
        <v>285</v>
      </c>
      <c r="C172" s="8">
        <v>6410000</v>
      </c>
      <c r="D172" s="8">
        <v>6410000</v>
      </c>
      <c r="E172" s="153">
        <v>0</v>
      </c>
      <c r="F172" s="153">
        <v>6400000</v>
      </c>
      <c r="G172" s="153">
        <f t="shared" si="60"/>
        <v>6400000</v>
      </c>
      <c r="H172" s="11">
        <f t="shared" si="62"/>
        <v>10000</v>
      </c>
      <c r="I172" s="12">
        <f t="shared" si="53"/>
        <v>10000</v>
      </c>
    </row>
    <row r="173" spans="1:9" ht="15.75" customHeight="1" x14ac:dyDescent="0.25">
      <c r="A173" s="63" t="s">
        <v>286</v>
      </c>
      <c r="B173" s="63" t="s">
        <v>287</v>
      </c>
      <c r="C173" s="43">
        <f>C174</f>
        <v>22000000</v>
      </c>
      <c r="D173" s="43">
        <f>D174</f>
        <v>22000000</v>
      </c>
      <c r="E173" s="95">
        <f>E174</f>
        <v>0</v>
      </c>
      <c r="F173" s="95">
        <f>F174</f>
        <v>22000000</v>
      </c>
      <c r="G173" s="95">
        <f>G174</f>
        <v>22000000</v>
      </c>
      <c r="H173" s="46">
        <f t="shared" si="62"/>
        <v>0</v>
      </c>
      <c r="I173" s="47">
        <f t="shared" si="53"/>
        <v>0</v>
      </c>
    </row>
    <row r="174" spans="1:9" ht="15.75" customHeight="1" x14ac:dyDescent="0.25">
      <c r="A174" s="67" t="s">
        <v>288</v>
      </c>
      <c r="B174" s="67" t="s">
        <v>289</v>
      </c>
      <c r="C174" s="49">
        <v>22000000</v>
      </c>
      <c r="D174" s="49">
        <v>22000000</v>
      </c>
      <c r="E174" s="96">
        <v>0</v>
      </c>
      <c r="F174" s="96">
        <v>22000000</v>
      </c>
      <c r="G174" s="96">
        <f>E174+F174</f>
        <v>22000000</v>
      </c>
      <c r="H174" s="52">
        <f t="shared" si="62"/>
        <v>0</v>
      </c>
      <c r="I174" s="53">
        <f t="shared" si="53"/>
        <v>0</v>
      </c>
    </row>
    <row r="175" spans="1:9" ht="15.75" customHeight="1" x14ac:dyDescent="0.25">
      <c r="A175" s="54" t="s">
        <v>290</v>
      </c>
      <c r="B175" s="55" t="s">
        <v>291</v>
      </c>
      <c r="C175" s="97">
        <f>C176+C179</f>
        <v>10000000</v>
      </c>
      <c r="D175" s="97">
        <f>D176+D179</f>
        <v>10000000</v>
      </c>
      <c r="E175" s="97">
        <f>E176+E179</f>
        <v>0</v>
      </c>
      <c r="F175" s="97">
        <f>F176+F179</f>
        <v>10000000</v>
      </c>
      <c r="G175" s="40">
        <f>E175+F175</f>
        <v>10000000</v>
      </c>
      <c r="H175" s="41">
        <f>C175-G175</f>
        <v>0</v>
      </c>
      <c r="I175" s="39">
        <f t="shared" si="53"/>
        <v>0</v>
      </c>
    </row>
    <row r="176" spans="1:9" ht="15.75" customHeight="1" x14ac:dyDescent="0.25">
      <c r="A176" s="58" t="s">
        <v>292</v>
      </c>
      <c r="B176" s="58" t="s">
        <v>31</v>
      </c>
      <c r="C176" s="98">
        <f t="shared" ref="C176:E177" si="63">C177</f>
        <v>440000</v>
      </c>
      <c r="D176" s="98">
        <f t="shared" si="63"/>
        <v>440000</v>
      </c>
      <c r="E176" s="98">
        <f t="shared" si="63"/>
        <v>0</v>
      </c>
      <c r="F176" s="98">
        <f>F177</f>
        <v>440000</v>
      </c>
      <c r="G176" s="61">
        <f>E176+F176</f>
        <v>440000</v>
      </c>
      <c r="H176" s="70">
        <f>C176-G176</f>
        <v>0</v>
      </c>
      <c r="I176" s="62">
        <f t="shared" si="53"/>
        <v>0</v>
      </c>
    </row>
    <row r="177" spans="1:9" ht="15.75" customHeight="1" x14ac:dyDescent="0.25">
      <c r="A177" s="63" t="s">
        <v>293</v>
      </c>
      <c r="B177" s="63" t="s">
        <v>236</v>
      </c>
      <c r="C177" s="90">
        <f t="shared" si="63"/>
        <v>440000</v>
      </c>
      <c r="D177" s="90">
        <f t="shared" si="63"/>
        <v>440000</v>
      </c>
      <c r="E177" s="90">
        <f t="shared" si="63"/>
        <v>0</v>
      </c>
      <c r="F177" s="90">
        <f>F178</f>
        <v>440000</v>
      </c>
      <c r="G177" s="64">
        <f>E177+F177</f>
        <v>440000</v>
      </c>
      <c r="H177" s="46">
        <f>C177-G177</f>
        <v>0</v>
      </c>
      <c r="I177" s="47">
        <f t="shared" si="53"/>
        <v>0</v>
      </c>
    </row>
    <row r="178" spans="1:9" ht="15.75" customHeight="1" x14ac:dyDescent="0.25">
      <c r="A178" s="65" t="s">
        <v>294</v>
      </c>
      <c r="B178" s="65" t="s">
        <v>295</v>
      </c>
      <c r="C178" s="99">
        <v>440000</v>
      </c>
      <c r="D178" s="99">
        <v>440000</v>
      </c>
      <c r="E178" s="66">
        <v>0</v>
      </c>
      <c r="F178" s="66">
        <v>440000</v>
      </c>
      <c r="G178" s="66">
        <f t="shared" ref="G178:G187" si="64">E178+F178</f>
        <v>440000</v>
      </c>
      <c r="H178" s="11">
        <f t="shared" ref="H178:H187" si="65">C178-G178</f>
        <v>0</v>
      </c>
      <c r="I178" s="12">
        <f t="shared" si="53"/>
        <v>0</v>
      </c>
    </row>
    <row r="179" spans="1:9" ht="15.75" customHeight="1" x14ac:dyDescent="0.25">
      <c r="A179" s="63" t="s">
        <v>296</v>
      </c>
      <c r="B179" s="63" t="s">
        <v>61</v>
      </c>
      <c r="C179" s="90">
        <f>C180+C184</f>
        <v>9560000</v>
      </c>
      <c r="D179" s="90">
        <f>D180+D184</f>
        <v>9560000</v>
      </c>
      <c r="E179" s="90">
        <f>E180+E184</f>
        <v>0</v>
      </c>
      <c r="F179" s="90">
        <f>F180+F184</f>
        <v>9560000</v>
      </c>
      <c r="G179" s="64">
        <f t="shared" si="64"/>
        <v>9560000</v>
      </c>
      <c r="H179" s="46">
        <f t="shared" si="65"/>
        <v>0</v>
      </c>
      <c r="I179" s="47">
        <f t="shared" si="53"/>
        <v>0</v>
      </c>
    </row>
    <row r="180" spans="1:9" ht="15.75" customHeight="1" x14ac:dyDescent="0.25">
      <c r="A180" s="63" t="s">
        <v>297</v>
      </c>
      <c r="B180" s="63" t="s">
        <v>298</v>
      </c>
      <c r="C180" s="90">
        <f>C181+C182+C183</f>
        <v>2598000</v>
      </c>
      <c r="D180" s="90">
        <f>D181+D182+D183</f>
        <v>2598000</v>
      </c>
      <c r="E180" s="90">
        <f>E181+E182+E183</f>
        <v>0</v>
      </c>
      <c r="F180" s="90">
        <f>F181+F182+F183</f>
        <v>2598000</v>
      </c>
      <c r="G180" s="64">
        <f t="shared" si="64"/>
        <v>2598000</v>
      </c>
      <c r="H180" s="46">
        <f t="shared" si="65"/>
        <v>0</v>
      </c>
      <c r="I180" s="47">
        <f t="shared" si="53"/>
        <v>0</v>
      </c>
    </row>
    <row r="181" spans="1:9" ht="15.75" customHeight="1" x14ac:dyDescent="0.25">
      <c r="A181" s="65" t="s">
        <v>299</v>
      </c>
      <c r="B181" s="65" t="s">
        <v>242</v>
      </c>
      <c r="C181" s="99">
        <v>383000</v>
      </c>
      <c r="D181" s="99">
        <v>383000</v>
      </c>
      <c r="E181" s="66">
        <v>0</v>
      </c>
      <c r="F181" s="66">
        <v>383000</v>
      </c>
      <c r="G181" s="66">
        <f t="shared" si="64"/>
        <v>383000</v>
      </c>
      <c r="H181" s="11">
        <f t="shared" si="65"/>
        <v>0</v>
      </c>
      <c r="I181" s="12">
        <f t="shared" si="53"/>
        <v>0</v>
      </c>
    </row>
    <row r="182" spans="1:9" ht="15.75" customHeight="1" x14ac:dyDescent="0.25">
      <c r="A182" s="65" t="s">
        <v>300</v>
      </c>
      <c r="B182" s="65" t="s">
        <v>124</v>
      </c>
      <c r="C182" s="99">
        <v>1965000</v>
      </c>
      <c r="D182" s="99">
        <v>1965000</v>
      </c>
      <c r="E182" s="66">
        <v>0</v>
      </c>
      <c r="F182" s="66">
        <v>1965000</v>
      </c>
      <c r="G182" s="66">
        <f t="shared" si="64"/>
        <v>1965000</v>
      </c>
      <c r="H182" s="11">
        <f t="shared" si="65"/>
        <v>0</v>
      </c>
      <c r="I182" s="12">
        <f t="shared" si="53"/>
        <v>0</v>
      </c>
    </row>
    <row r="183" spans="1:9" ht="15.75" customHeight="1" x14ac:dyDescent="0.25">
      <c r="A183" s="65" t="s">
        <v>301</v>
      </c>
      <c r="B183" s="65" t="s">
        <v>90</v>
      </c>
      <c r="C183" s="99">
        <v>250000</v>
      </c>
      <c r="D183" s="99">
        <v>250000</v>
      </c>
      <c r="E183" s="66">
        <v>0</v>
      </c>
      <c r="F183" s="66">
        <v>250000</v>
      </c>
      <c r="G183" s="66">
        <f t="shared" si="64"/>
        <v>250000</v>
      </c>
      <c r="H183" s="11">
        <f>C183-G183</f>
        <v>0</v>
      </c>
      <c r="I183" s="12">
        <f>D183-G183</f>
        <v>0</v>
      </c>
    </row>
    <row r="184" spans="1:9" ht="15.75" customHeight="1" x14ac:dyDescent="0.25">
      <c r="A184" s="63" t="s">
        <v>302</v>
      </c>
      <c r="B184" s="63" t="s">
        <v>92</v>
      </c>
      <c r="C184" s="90">
        <f>C185+C186+C187</f>
        <v>6962000</v>
      </c>
      <c r="D184" s="90">
        <f>D185+D186+D187</f>
        <v>6962000</v>
      </c>
      <c r="E184" s="90">
        <f>E185+E186+E187</f>
        <v>0</v>
      </c>
      <c r="F184" s="90">
        <f>F185+F186+F187</f>
        <v>6962000</v>
      </c>
      <c r="G184" s="64">
        <f t="shared" si="64"/>
        <v>6962000</v>
      </c>
      <c r="H184" s="46">
        <f t="shared" si="65"/>
        <v>0</v>
      </c>
      <c r="I184" s="47">
        <f t="shared" si="53"/>
        <v>0</v>
      </c>
    </row>
    <row r="185" spans="1:9" ht="15.75" customHeight="1" x14ac:dyDescent="0.25">
      <c r="A185" s="65" t="s">
        <v>303</v>
      </c>
      <c r="B185" s="65" t="s">
        <v>304</v>
      </c>
      <c r="C185" s="99">
        <v>3612000</v>
      </c>
      <c r="D185" s="99">
        <v>3612000</v>
      </c>
      <c r="E185" s="66">
        <v>0</v>
      </c>
      <c r="F185" s="66">
        <v>3612000</v>
      </c>
      <c r="G185" s="66">
        <f t="shared" si="64"/>
        <v>3612000</v>
      </c>
      <c r="H185" s="11">
        <f t="shared" si="65"/>
        <v>0</v>
      </c>
      <c r="I185" s="12">
        <f t="shared" si="53"/>
        <v>0</v>
      </c>
    </row>
    <row r="186" spans="1:9" ht="15.75" customHeight="1" x14ac:dyDescent="0.25">
      <c r="A186" s="65" t="s">
        <v>305</v>
      </c>
      <c r="B186" s="65" t="s">
        <v>306</v>
      </c>
      <c r="C186" s="99">
        <v>2500000</v>
      </c>
      <c r="D186" s="99">
        <v>2500000</v>
      </c>
      <c r="E186" s="66">
        <v>0</v>
      </c>
      <c r="F186" s="66">
        <v>2500000</v>
      </c>
      <c r="G186" s="66">
        <f t="shared" si="64"/>
        <v>2500000</v>
      </c>
      <c r="H186" s="11">
        <f t="shared" si="65"/>
        <v>0</v>
      </c>
      <c r="I186" s="12">
        <f t="shared" si="53"/>
        <v>0</v>
      </c>
    </row>
    <row r="187" spans="1:9" ht="15.75" customHeight="1" x14ac:dyDescent="0.25">
      <c r="A187" s="67" t="s">
        <v>307</v>
      </c>
      <c r="B187" s="67" t="s">
        <v>308</v>
      </c>
      <c r="C187" s="100">
        <v>850000</v>
      </c>
      <c r="D187" s="100">
        <v>850000</v>
      </c>
      <c r="E187" s="68">
        <v>0</v>
      </c>
      <c r="F187" s="68">
        <v>850000</v>
      </c>
      <c r="G187" s="68">
        <f t="shared" si="64"/>
        <v>850000</v>
      </c>
      <c r="H187" s="52">
        <f t="shared" si="65"/>
        <v>0</v>
      </c>
      <c r="I187" s="53">
        <f t="shared" si="53"/>
        <v>0</v>
      </c>
    </row>
    <row r="188" spans="1:9" ht="29.25" customHeight="1" x14ac:dyDescent="0.25">
      <c r="A188" s="54" t="s">
        <v>309</v>
      </c>
      <c r="B188" s="101" t="s">
        <v>310</v>
      </c>
      <c r="C188" s="40">
        <f>C189+C194</f>
        <v>19000000</v>
      </c>
      <c r="D188" s="40">
        <f>D189+D194</f>
        <v>19000000</v>
      </c>
      <c r="E188" s="40">
        <f>E189+E194</f>
        <v>60000</v>
      </c>
      <c r="F188" s="40">
        <f>F189+F194</f>
        <v>18940000</v>
      </c>
      <c r="G188" s="41">
        <f>E188+F188</f>
        <v>19000000</v>
      </c>
      <c r="H188" s="41">
        <f>C188-G188</f>
        <v>0</v>
      </c>
      <c r="I188" s="41">
        <f>I189+I194</f>
        <v>0</v>
      </c>
    </row>
    <row r="189" spans="1:9" ht="15.75" customHeight="1" x14ac:dyDescent="0.25">
      <c r="A189" s="58" t="s">
        <v>311</v>
      </c>
      <c r="B189" s="58" t="s">
        <v>31</v>
      </c>
      <c r="C189" s="98">
        <f>C190+C192</f>
        <v>2140000</v>
      </c>
      <c r="D189" s="98">
        <f>D190+D192</f>
        <v>2140000</v>
      </c>
      <c r="E189" s="98">
        <f>E190+E192</f>
        <v>0</v>
      </c>
      <c r="F189" s="98">
        <f>F190+F192</f>
        <v>2140000</v>
      </c>
      <c r="G189" s="70">
        <f>E189+F189</f>
        <v>2140000</v>
      </c>
      <c r="H189" s="70">
        <f>C189-G189</f>
        <v>0</v>
      </c>
      <c r="I189" s="62">
        <f t="shared" ref="I189:I219" si="66">+D189-G189</f>
        <v>0</v>
      </c>
    </row>
    <row r="190" spans="1:9" ht="15.75" customHeight="1" x14ac:dyDescent="0.25">
      <c r="A190" s="63" t="s">
        <v>312</v>
      </c>
      <c r="B190" s="63" t="s">
        <v>236</v>
      </c>
      <c r="C190" s="90">
        <f>C191</f>
        <v>540000</v>
      </c>
      <c r="D190" s="90">
        <f>D191</f>
        <v>540000</v>
      </c>
      <c r="E190" s="90">
        <f>E191</f>
        <v>0</v>
      </c>
      <c r="F190" s="90">
        <f>F191</f>
        <v>540000</v>
      </c>
      <c r="G190" s="46">
        <f>E190+F190</f>
        <v>540000</v>
      </c>
      <c r="H190" s="46">
        <f>C190-G190</f>
        <v>0</v>
      </c>
      <c r="I190" s="47">
        <f t="shared" si="66"/>
        <v>0</v>
      </c>
    </row>
    <row r="191" spans="1:9" ht="15.75" customHeight="1" x14ac:dyDescent="0.25">
      <c r="A191" s="65" t="s">
        <v>313</v>
      </c>
      <c r="B191" s="65" t="s">
        <v>253</v>
      </c>
      <c r="C191" s="99">
        <v>540000</v>
      </c>
      <c r="D191" s="99">
        <v>540000</v>
      </c>
      <c r="E191" s="66">
        <v>0</v>
      </c>
      <c r="F191" s="66">
        <v>540000</v>
      </c>
      <c r="G191" s="11">
        <f t="shared" ref="G191:G219" si="67">E191+F191</f>
        <v>540000</v>
      </c>
      <c r="H191" s="11">
        <f t="shared" ref="H191:H211" si="68">C191-G191</f>
        <v>0</v>
      </c>
      <c r="I191" s="12">
        <f t="shared" si="66"/>
        <v>0</v>
      </c>
    </row>
    <row r="192" spans="1:9" ht="15.75" customHeight="1" x14ac:dyDescent="0.25">
      <c r="A192" s="63" t="s">
        <v>314</v>
      </c>
      <c r="B192" s="63" t="s">
        <v>315</v>
      </c>
      <c r="C192" s="90">
        <f>C193</f>
        <v>1600000</v>
      </c>
      <c r="D192" s="90">
        <f>D193</f>
        <v>1600000</v>
      </c>
      <c r="E192" s="90">
        <f>E193</f>
        <v>0</v>
      </c>
      <c r="F192" s="90">
        <f>F193</f>
        <v>1600000</v>
      </c>
      <c r="G192" s="46">
        <f t="shared" si="67"/>
        <v>1600000</v>
      </c>
      <c r="H192" s="46">
        <f t="shared" si="68"/>
        <v>0</v>
      </c>
      <c r="I192" s="47">
        <f t="shared" si="66"/>
        <v>0</v>
      </c>
    </row>
    <row r="193" spans="1:9" ht="15.75" customHeight="1" x14ac:dyDescent="0.25">
      <c r="A193" s="65" t="s">
        <v>316</v>
      </c>
      <c r="B193" s="65" t="s">
        <v>317</v>
      </c>
      <c r="C193" s="99">
        <v>1600000</v>
      </c>
      <c r="D193" s="99">
        <v>1600000</v>
      </c>
      <c r="E193" s="66">
        <v>0</v>
      </c>
      <c r="F193" s="66">
        <v>1600000</v>
      </c>
      <c r="G193" s="11">
        <f t="shared" si="67"/>
        <v>1600000</v>
      </c>
      <c r="H193" s="11">
        <f t="shared" si="68"/>
        <v>0</v>
      </c>
      <c r="I193" s="12">
        <f t="shared" si="66"/>
        <v>0</v>
      </c>
    </row>
    <row r="194" spans="1:9" ht="15.75" customHeight="1" x14ac:dyDescent="0.25">
      <c r="A194" s="63" t="s">
        <v>318</v>
      </c>
      <c r="B194" s="63" t="s">
        <v>319</v>
      </c>
      <c r="C194" s="90">
        <f>C195+C198+C200+C202+C205</f>
        <v>16860000</v>
      </c>
      <c r="D194" s="90">
        <f>D195+D198+D200+D202+D205</f>
        <v>16860000</v>
      </c>
      <c r="E194" s="90">
        <f>E195+E198+E200+E202+E205</f>
        <v>60000</v>
      </c>
      <c r="F194" s="90">
        <f>F195+F198+F200+F202+F205</f>
        <v>16800000</v>
      </c>
      <c r="G194" s="46">
        <f t="shared" si="67"/>
        <v>16860000</v>
      </c>
      <c r="H194" s="46">
        <f t="shared" si="68"/>
        <v>0</v>
      </c>
      <c r="I194" s="47">
        <f t="shared" si="66"/>
        <v>0</v>
      </c>
    </row>
    <row r="195" spans="1:9" ht="15.75" customHeight="1" x14ac:dyDescent="0.25">
      <c r="A195" s="63" t="s">
        <v>320</v>
      </c>
      <c r="B195" s="63" t="s">
        <v>298</v>
      </c>
      <c r="C195" s="90">
        <f>C196+C197</f>
        <v>785000</v>
      </c>
      <c r="D195" s="90">
        <f>D196+D197</f>
        <v>785000</v>
      </c>
      <c r="E195" s="90">
        <f>E196+E197</f>
        <v>0</v>
      </c>
      <c r="F195" s="90">
        <f>F196+F197</f>
        <v>785000</v>
      </c>
      <c r="G195" s="46">
        <f t="shared" si="67"/>
        <v>785000</v>
      </c>
      <c r="H195" s="46">
        <f t="shared" si="68"/>
        <v>0</v>
      </c>
      <c r="I195" s="47">
        <f t="shared" si="66"/>
        <v>0</v>
      </c>
    </row>
    <row r="196" spans="1:9" ht="15.75" customHeight="1" x14ac:dyDescent="0.25">
      <c r="A196" s="65" t="s">
        <v>321</v>
      </c>
      <c r="B196" s="65" t="s">
        <v>242</v>
      </c>
      <c r="C196" s="99">
        <v>725000</v>
      </c>
      <c r="D196" s="99">
        <v>725000</v>
      </c>
      <c r="E196" s="66">
        <v>0</v>
      </c>
      <c r="F196" s="66">
        <v>725000</v>
      </c>
      <c r="G196" s="11">
        <f t="shared" si="67"/>
        <v>725000</v>
      </c>
      <c r="H196" s="11">
        <f t="shared" si="68"/>
        <v>0</v>
      </c>
      <c r="I196" s="12">
        <f t="shared" si="66"/>
        <v>0</v>
      </c>
    </row>
    <row r="197" spans="1:9" ht="15.75" customHeight="1" x14ac:dyDescent="0.25">
      <c r="A197" s="65" t="s">
        <v>322</v>
      </c>
      <c r="B197" s="65" t="s">
        <v>323</v>
      </c>
      <c r="C197" s="99">
        <v>60000</v>
      </c>
      <c r="D197" s="99">
        <v>60000</v>
      </c>
      <c r="E197" s="66">
        <v>0</v>
      </c>
      <c r="F197" s="66">
        <v>60000</v>
      </c>
      <c r="G197" s="11">
        <f t="shared" si="67"/>
        <v>60000</v>
      </c>
      <c r="H197" s="11">
        <f t="shared" si="68"/>
        <v>0</v>
      </c>
      <c r="I197" s="12">
        <f t="shared" si="66"/>
        <v>0</v>
      </c>
    </row>
    <row r="198" spans="1:9" ht="15.75" customHeight="1" x14ac:dyDescent="0.25">
      <c r="A198" s="63" t="s">
        <v>324</v>
      </c>
      <c r="B198" s="63" t="s">
        <v>227</v>
      </c>
      <c r="C198" s="90">
        <f>C199</f>
        <v>1500000</v>
      </c>
      <c r="D198" s="90">
        <f>D199</f>
        <v>1500000</v>
      </c>
      <c r="E198" s="90">
        <f>E199</f>
        <v>0</v>
      </c>
      <c r="F198" s="90">
        <f>F199</f>
        <v>1500000</v>
      </c>
      <c r="G198" s="46">
        <f t="shared" si="67"/>
        <v>1500000</v>
      </c>
      <c r="H198" s="46">
        <f t="shared" si="68"/>
        <v>0</v>
      </c>
      <c r="I198" s="47">
        <f t="shared" si="66"/>
        <v>0</v>
      </c>
    </row>
    <row r="199" spans="1:9" ht="15.75" customHeight="1" x14ac:dyDescent="0.25">
      <c r="A199" s="65" t="s">
        <v>325</v>
      </c>
      <c r="B199" s="65" t="s">
        <v>326</v>
      </c>
      <c r="C199" s="99">
        <v>1500000</v>
      </c>
      <c r="D199" s="99">
        <v>1500000</v>
      </c>
      <c r="E199" s="66">
        <v>0</v>
      </c>
      <c r="F199" s="66">
        <v>1500000</v>
      </c>
      <c r="G199" s="11">
        <f t="shared" si="67"/>
        <v>1500000</v>
      </c>
      <c r="H199" s="11">
        <f t="shared" si="68"/>
        <v>0</v>
      </c>
      <c r="I199" s="12">
        <f t="shared" si="66"/>
        <v>0</v>
      </c>
    </row>
    <row r="200" spans="1:9" ht="15.75" customHeight="1" x14ac:dyDescent="0.25">
      <c r="A200" s="63" t="s">
        <v>327</v>
      </c>
      <c r="B200" s="63" t="s">
        <v>182</v>
      </c>
      <c r="C200" s="90">
        <f>C201</f>
        <v>660000</v>
      </c>
      <c r="D200" s="90">
        <f>D201</f>
        <v>660000</v>
      </c>
      <c r="E200" s="90">
        <f>E201</f>
        <v>60000</v>
      </c>
      <c r="F200" s="90">
        <f>F201</f>
        <v>600000</v>
      </c>
      <c r="G200" s="46">
        <f t="shared" si="67"/>
        <v>660000</v>
      </c>
      <c r="H200" s="46">
        <f t="shared" si="68"/>
        <v>0</v>
      </c>
      <c r="I200" s="47">
        <f t="shared" si="66"/>
        <v>0</v>
      </c>
    </row>
    <row r="201" spans="1:9" ht="15.75" customHeight="1" x14ac:dyDescent="0.25">
      <c r="A201" s="65" t="s">
        <v>328</v>
      </c>
      <c r="B201" s="65" t="s">
        <v>329</v>
      </c>
      <c r="C201" s="99">
        <v>660000</v>
      </c>
      <c r="D201" s="99">
        <v>660000</v>
      </c>
      <c r="E201" s="66">
        <v>60000</v>
      </c>
      <c r="F201" s="66">
        <v>600000</v>
      </c>
      <c r="G201" s="11">
        <f t="shared" si="67"/>
        <v>660000</v>
      </c>
      <c r="H201" s="11">
        <f t="shared" si="68"/>
        <v>0</v>
      </c>
      <c r="I201" s="12">
        <f t="shared" si="66"/>
        <v>0</v>
      </c>
    </row>
    <row r="202" spans="1:9" ht="15.75" customHeight="1" x14ac:dyDescent="0.25">
      <c r="A202" s="63" t="s">
        <v>330</v>
      </c>
      <c r="B202" s="63" t="s">
        <v>331</v>
      </c>
      <c r="C202" s="90">
        <f>C203+C204</f>
        <v>2165000</v>
      </c>
      <c r="D202" s="90">
        <f>D203+D204</f>
        <v>2165000</v>
      </c>
      <c r="E202" s="90">
        <f>E203+E204</f>
        <v>0</v>
      </c>
      <c r="F202" s="90">
        <f>F203+F204</f>
        <v>2165000</v>
      </c>
      <c r="G202" s="46">
        <f t="shared" si="67"/>
        <v>2165000</v>
      </c>
      <c r="H202" s="46">
        <f t="shared" si="68"/>
        <v>0</v>
      </c>
      <c r="I202" s="47">
        <f t="shared" si="66"/>
        <v>0</v>
      </c>
    </row>
    <row r="203" spans="1:9" ht="15.75" customHeight="1" x14ac:dyDescent="0.25">
      <c r="A203" s="65" t="s">
        <v>332</v>
      </c>
      <c r="B203" s="65" t="s">
        <v>145</v>
      </c>
      <c r="C203" s="99">
        <v>425000</v>
      </c>
      <c r="D203" s="99">
        <v>425000</v>
      </c>
      <c r="E203" s="66">
        <v>0</v>
      </c>
      <c r="F203" s="66">
        <v>425000</v>
      </c>
      <c r="G203" s="11">
        <f t="shared" si="67"/>
        <v>425000</v>
      </c>
      <c r="H203" s="11">
        <f t="shared" si="68"/>
        <v>0</v>
      </c>
      <c r="I203" s="12">
        <f t="shared" si="66"/>
        <v>0</v>
      </c>
    </row>
    <row r="204" spans="1:9" ht="15.75" customHeight="1" x14ac:dyDescent="0.25">
      <c r="A204" s="65" t="s">
        <v>333</v>
      </c>
      <c r="B204" s="65" t="s">
        <v>334</v>
      </c>
      <c r="C204" s="99">
        <v>1740000</v>
      </c>
      <c r="D204" s="99">
        <v>1740000</v>
      </c>
      <c r="E204" s="66">
        <v>0</v>
      </c>
      <c r="F204" s="66">
        <v>1740000</v>
      </c>
      <c r="G204" s="11">
        <f t="shared" si="67"/>
        <v>1740000</v>
      </c>
      <c r="H204" s="11">
        <f t="shared" si="68"/>
        <v>0</v>
      </c>
      <c r="I204" s="12">
        <f t="shared" si="66"/>
        <v>0</v>
      </c>
    </row>
    <row r="205" spans="1:9" ht="15.75" customHeight="1" x14ac:dyDescent="0.25">
      <c r="A205" s="63" t="s">
        <v>335</v>
      </c>
      <c r="B205" s="63" t="s">
        <v>336</v>
      </c>
      <c r="C205" s="90">
        <f>C206</f>
        <v>11750000</v>
      </c>
      <c r="D205" s="90">
        <f>D206</f>
        <v>11750000</v>
      </c>
      <c r="E205" s="90">
        <f>E206</f>
        <v>0</v>
      </c>
      <c r="F205" s="90">
        <f>F206</f>
        <v>11750000</v>
      </c>
      <c r="G205" s="46">
        <f>G206</f>
        <v>11750000</v>
      </c>
      <c r="H205" s="46">
        <f t="shared" si="68"/>
        <v>0</v>
      </c>
      <c r="I205" s="47">
        <f t="shared" si="66"/>
        <v>0</v>
      </c>
    </row>
    <row r="206" spans="1:9" ht="15.75" customHeight="1" x14ac:dyDescent="0.25">
      <c r="A206" s="67" t="s">
        <v>337</v>
      </c>
      <c r="B206" s="67" t="s">
        <v>338</v>
      </c>
      <c r="C206" s="100">
        <v>11750000</v>
      </c>
      <c r="D206" s="100">
        <v>11750000</v>
      </c>
      <c r="E206" s="100">
        <v>0</v>
      </c>
      <c r="F206" s="100">
        <v>11750000</v>
      </c>
      <c r="G206" s="52">
        <f>E206+F206</f>
        <v>11750000</v>
      </c>
      <c r="H206" s="52">
        <f>C206-G206</f>
        <v>0</v>
      </c>
      <c r="I206" s="53">
        <f>D206-G206</f>
        <v>0</v>
      </c>
    </row>
    <row r="207" spans="1:9" ht="26.25" customHeight="1" x14ac:dyDescent="0.25">
      <c r="A207" s="54" t="s">
        <v>339</v>
      </c>
      <c r="B207" s="101" t="s">
        <v>340</v>
      </c>
      <c r="C207" s="40">
        <f>C208+C211</f>
        <v>20000000</v>
      </c>
      <c r="D207" s="40">
        <f>D208+D211</f>
        <v>20000000</v>
      </c>
      <c r="E207" s="40">
        <f>E208+E211</f>
        <v>0</v>
      </c>
      <c r="F207" s="40">
        <f>F208+F211</f>
        <v>19950000</v>
      </c>
      <c r="G207" s="41">
        <f>E207+F207</f>
        <v>19950000</v>
      </c>
      <c r="H207" s="41">
        <f>C207-G207</f>
        <v>50000</v>
      </c>
      <c r="I207" s="41">
        <f>D207-G207</f>
        <v>50000</v>
      </c>
    </row>
    <row r="208" spans="1:9" ht="16.149999999999999" customHeight="1" x14ac:dyDescent="0.25">
      <c r="A208" s="58" t="s">
        <v>341</v>
      </c>
      <c r="B208" s="58" t="s">
        <v>31</v>
      </c>
      <c r="C208" s="98">
        <f t="shared" ref="C208:E209" si="69">C209</f>
        <v>10000000</v>
      </c>
      <c r="D208" s="98">
        <f t="shared" si="69"/>
        <v>10000000</v>
      </c>
      <c r="E208" s="98">
        <f t="shared" si="69"/>
        <v>0</v>
      </c>
      <c r="F208" s="98">
        <f>F209</f>
        <v>10000000</v>
      </c>
      <c r="G208" s="70">
        <f>E208+F208</f>
        <v>10000000</v>
      </c>
      <c r="H208" s="70">
        <f>C208-G208</f>
        <v>0</v>
      </c>
      <c r="I208" s="62">
        <f t="shared" ref="I208:I210" si="70">+D208-G208</f>
        <v>0</v>
      </c>
    </row>
    <row r="209" spans="1:9" ht="15.75" customHeight="1" x14ac:dyDescent="0.25">
      <c r="A209" s="63" t="s">
        <v>342</v>
      </c>
      <c r="B209" s="63" t="s">
        <v>236</v>
      </c>
      <c r="C209" s="90">
        <f t="shared" si="69"/>
        <v>10000000</v>
      </c>
      <c r="D209" s="90">
        <f t="shared" si="69"/>
        <v>10000000</v>
      </c>
      <c r="E209" s="90">
        <f t="shared" si="69"/>
        <v>0</v>
      </c>
      <c r="F209" s="90">
        <f>F210</f>
        <v>10000000</v>
      </c>
      <c r="G209" s="46">
        <f>E209+F209</f>
        <v>10000000</v>
      </c>
      <c r="H209" s="46">
        <f>C209-G209</f>
        <v>0</v>
      </c>
      <c r="I209" s="47">
        <f t="shared" si="70"/>
        <v>0</v>
      </c>
    </row>
    <row r="210" spans="1:9" ht="15.75" customHeight="1" x14ac:dyDescent="0.25">
      <c r="A210" s="65" t="s">
        <v>343</v>
      </c>
      <c r="B210" s="65" t="s">
        <v>253</v>
      </c>
      <c r="C210" s="99">
        <v>10000000</v>
      </c>
      <c r="D210" s="99">
        <v>10000000</v>
      </c>
      <c r="E210" s="66">
        <v>0</v>
      </c>
      <c r="F210" s="66">
        <v>10000000</v>
      </c>
      <c r="G210" s="11">
        <f t="shared" ref="G210" si="71">E210+F210</f>
        <v>10000000</v>
      </c>
      <c r="H210" s="11">
        <f t="shared" ref="H210" si="72">C210-G210</f>
        <v>0</v>
      </c>
      <c r="I210" s="12">
        <f t="shared" si="70"/>
        <v>0</v>
      </c>
    </row>
    <row r="211" spans="1:9" ht="14.45" customHeight="1" x14ac:dyDescent="0.25">
      <c r="A211" s="63" t="s">
        <v>344</v>
      </c>
      <c r="B211" s="63" t="s">
        <v>61</v>
      </c>
      <c r="C211" s="64">
        <f>C212+C215+C218</f>
        <v>10000000</v>
      </c>
      <c r="D211" s="64">
        <f>D212+D215+D218</f>
        <v>10000000</v>
      </c>
      <c r="E211" s="64">
        <f>E212+E215+E218</f>
        <v>0</v>
      </c>
      <c r="F211" s="64">
        <f>F212+F215+F218</f>
        <v>9950000</v>
      </c>
      <c r="G211" s="64">
        <f t="shared" si="67"/>
        <v>9950000</v>
      </c>
      <c r="H211" s="46">
        <f t="shared" si="68"/>
        <v>50000</v>
      </c>
      <c r="I211" s="47">
        <f t="shared" si="66"/>
        <v>50000</v>
      </c>
    </row>
    <row r="212" spans="1:9" ht="15.75" customHeight="1" x14ac:dyDescent="0.25">
      <c r="A212" s="63" t="s">
        <v>345</v>
      </c>
      <c r="B212" s="63" t="s">
        <v>346</v>
      </c>
      <c r="C212" s="64">
        <f>C213+C214</f>
        <v>5220000</v>
      </c>
      <c r="D212" s="64">
        <f>D213+D214</f>
        <v>5220000</v>
      </c>
      <c r="E212" s="64">
        <f>E213+E214</f>
        <v>0</v>
      </c>
      <c r="F212" s="64">
        <f>F213+F214</f>
        <v>5220000</v>
      </c>
      <c r="G212" s="64">
        <f>G213+G214</f>
        <v>5220000</v>
      </c>
      <c r="H212" s="46">
        <f>C212-G212</f>
        <v>0</v>
      </c>
      <c r="I212" s="47">
        <f>D212-G212</f>
        <v>0</v>
      </c>
    </row>
    <row r="213" spans="1:9" ht="15.75" customHeight="1" x14ac:dyDescent="0.25">
      <c r="A213" s="65" t="s">
        <v>347</v>
      </c>
      <c r="B213" s="65" t="s">
        <v>348</v>
      </c>
      <c r="C213" s="66">
        <v>4000000</v>
      </c>
      <c r="D213" s="66">
        <v>4000000</v>
      </c>
      <c r="E213" s="66">
        <v>0</v>
      </c>
      <c r="F213" s="66">
        <v>4000000</v>
      </c>
      <c r="G213" s="66">
        <f>E213+F213</f>
        <v>4000000</v>
      </c>
      <c r="H213" s="11">
        <f>C213-G213</f>
        <v>0</v>
      </c>
      <c r="I213" s="12">
        <f>D213-G213</f>
        <v>0</v>
      </c>
    </row>
    <row r="214" spans="1:9" ht="15.75" customHeight="1" x14ac:dyDescent="0.25">
      <c r="A214" s="65" t="s">
        <v>349</v>
      </c>
      <c r="B214" s="65" t="s">
        <v>350</v>
      </c>
      <c r="C214" s="66">
        <v>1220000</v>
      </c>
      <c r="D214" s="66">
        <v>1220000</v>
      </c>
      <c r="E214" s="66">
        <v>0</v>
      </c>
      <c r="F214" s="66">
        <v>1220000</v>
      </c>
      <c r="G214" s="66">
        <f>E214+F214</f>
        <v>1220000</v>
      </c>
      <c r="H214" s="11">
        <f>C214-G214</f>
        <v>0</v>
      </c>
      <c r="I214" s="12">
        <f>D214-G214</f>
        <v>0</v>
      </c>
    </row>
    <row r="215" spans="1:9" ht="15.75" customHeight="1" x14ac:dyDescent="0.25">
      <c r="A215" s="63" t="s">
        <v>351</v>
      </c>
      <c r="B215" s="63" t="s">
        <v>263</v>
      </c>
      <c r="C215" s="64">
        <f>C216+C217</f>
        <v>2650000</v>
      </c>
      <c r="D215" s="64">
        <f>D216+D217</f>
        <v>2650000</v>
      </c>
      <c r="E215" s="64">
        <f>E216+E217</f>
        <v>0</v>
      </c>
      <c r="F215" s="64">
        <f>F216+F217</f>
        <v>2600000</v>
      </c>
      <c r="G215" s="64">
        <f t="shared" si="67"/>
        <v>2600000</v>
      </c>
      <c r="H215" s="46">
        <f t="shared" ref="H215" si="73">C215-G215</f>
        <v>50000</v>
      </c>
      <c r="I215" s="47">
        <f>+D215-G215</f>
        <v>50000</v>
      </c>
    </row>
    <row r="216" spans="1:9" ht="15.75" customHeight="1" x14ac:dyDescent="0.25">
      <c r="A216" s="65" t="s">
        <v>352</v>
      </c>
      <c r="B216" s="65" t="s">
        <v>145</v>
      </c>
      <c r="C216" s="66">
        <v>1100000</v>
      </c>
      <c r="D216" s="66">
        <v>1100000</v>
      </c>
      <c r="E216" s="66">
        <v>0</v>
      </c>
      <c r="F216" s="66">
        <v>1100000</v>
      </c>
      <c r="G216" s="66">
        <f t="shared" si="67"/>
        <v>1100000</v>
      </c>
      <c r="H216" s="11">
        <f>C216-G216</f>
        <v>0</v>
      </c>
      <c r="I216" s="12">
        <f t="shared" si="66"/>
        <v>0</v>
      </c>
    </row>
    <row r="217" spans="1:9" ht="15.75" customHeight="1" x14ac:dyDescent="0.25">
      <c r="A217" s="65" t="s">
        <v>353</v>
      </c>
      <c r="B217" s="65" t="s">
        <v>187</v>
      </c>
      <c r="C217" s="66">
        <v>1550000</v>
      </c>
      <c r="D217" s="66">
        <v>1550000</v>
      </c>
      <c r="E217" s="66">
        <v>0</v>
      </c>
      <c r="F217" s="66">
        <v>1500000</v>
      </c>
      <c r="G217" s="66">
        <f t="shared" si="67"/>
        <v>1500000</v>
      </c>
      <c r="H217" s="11">
        <f t="shared" ref="H217:H219" si="74">C217-G217</f>
        <v>50000</v>
      </c>
      <c r="I217" s="12">
        <f t="shared" si="66"/>
        <v>50000</v>
      </c>
    </row>
    <row r="218" spans="1:9" ht="17.45" customHeight="1" x14ac:dyDescent="0.25">
      <c r="A218" s="63" t="s">
        <v>354</v>
      </c>
      <c r="B218" s="63" t="s">
        <v>355</v>
      </c>
      <c r="C218" s="64">
        <f>C219</f>
        <v>2130000</v>
      </c>
      <c r="D218" s="64">
        <f>D219</f>
        <v>2130000</v>
      </c>
      <c r="E218" s="64">
        <f>E219</f>
        <v>0</v>
      </c>
      <c r="F218" s="64">
        <f>F219</f>
        <v>2130000</v>
      </c>
      <c r="G218" s="64">
        <f t="shared" si="67"/>
        <v>2130000</v>
      </c>
      <c r="H218" s="46">
        <f t="shared" si="74"/>
        <v>0</v>
      </c>
      <c r="I218" s="47">
        <f t="shared" si="66"/>
        <v>0</v>
      </c>
    </row>
    <row r="219" spans="1:9" ht="16.149999999999999" customHeight="1" x14ac:dyDescent="0.25">
      <c r="A219" s="67" t="s">
        <v>356</v>
      </c>
      <c r="B219" s="67" t="s">
        <v>153</v>
      </c>
      <c r="C219" s="68">
        <v>2130000</v>
      </c>
      <c r="D219" s="68">
        <v>2130000</v>
      </c>
      <c r="E219" s="68">
        <v>0</v>
      </c>
      <c r="F219" s="68">
        <v>2130000</v>
      </c>
      <c r="G219" s="68">
        <f t="shared" si="67"/>
        <v>2130000</v>
      </c>
      <c r="H219" s="52">
        <f t="shared" si="74"/>
        <v>0</v>
      </c>
      <c r="I219" s="53">
        <f t="shared" si="66"/>
        <v>0</v>
      </c>
    </row>
    <row r="220" spans="1:9" ht="24.75" customHeight="1" x14ac:dyDescent="0.25">
      <c r="A220" s="54" t="s">
        <v>357</v>
      </c>
      <c r="B220" s="101" t="s">
        <v>358</v>
      </c>
      <c r="C220" s="40">
        <f>C221+C226</f>
        <v>598904050</v>
      </c>
      <c r="D220" s="40">
        <f>D221+D226</f>
        <v>598904050</v>
      </c>
      <c r="E220" s="40">
        <f>E221+E226</f>
        <v>106629000</v>
      </c>
      <c r="F220" s="40">
        <f>F221+F226</f>
        <v>489900093</v>
      </c>
      <c r="G220" s="41">
        <f>E220+F220</f>
        <v>596529093</v>
      </c>
      <c r="H220" s="41">
        <f>C220-G220</f>
        <v>2374957</v>
      </c>
      <c r="I220" s="41">
        <f>I221+I226</f>
        <v>2374957</v>
      </c>
    </row>
    <row r="221" spans="1:9" ht="15.75" customHeight="1" x14ac:dyDescent="0.25">
      <c r="A221" s="58" t="s">
        <v>359</v>
      </c>
      <c r="B221" s="58" t="s">
        <v>31</v>
      </c>
      <c r="C221" s="98">
        <f>C222</f>
        <v>5220000</v>
      </c>
      <c r="D221" s="98">
        <f>D222</f>
        <v>5220000</v>
      </c>
      <c r="E221" s="98">
        <f>E222</f>
        <v>0</v>
      </c>
      <c r="F221" s="98">
        <f>F222</f>
        <v>3440000</v>
      </c>
      <c r="G221" s="70">
        <f>E221+F221</f>
        <v>3440000</v>
      </c>
      <c r="H221" s="70">
        <f>C221-G221</f>
        <v>1780000</v>
      </c>
      <c r="I221" s="62">
        <f t="shared" ref="I221:I226" si="75">+D221-G221</f>
        <v>1780000</v>
      </c>
    </row>
    <row r="222" spans="1:9" ht="15.75" customHeight="1" x14ac:dyDescent="0.25">
      <c r="A222" s="63" t="s">
        <v>360</v>
      </c>
      <c r="B222" s="63" t="s">
        <v>236</v>
      </c>
      <c r="C222" s="90">
        <f>C223+C224+C225</f>
        <v>5220000</v>
      </c>
      <c r="D222" s="90">
        <f>D223+D224+D225</f>
        <v>5220000</v>
      </c>
      <c r="E222" s="90">
        <f>E223+E224+E225</f>
        <v>0</v>
      </c>
      <c r="F222" s="90">
        <f>F223+F224+F225</f>
        <v>3440000</v>
      </c>
      <c r="G222" s="46">
        <f>E222+F222</f>
        <v>3440000</v>
      </c>
      <c r="H222" s="46">
        <f>C222-G222</f>
        <v>1780000</v>
      </c>
      <c r="I222" s="47">
        <f t="shared" si="75"/>
        <v>1780000</v>
      </c>
    </row>
    <row r="223" spans="1:9" ht="15.75" customHeight="1" x14ac:dyDescent="0.25">
      <c r="A223" s="65" t="s">
        <v>361</v>
      </c>
      <c r="B223" s="65" t="s">
        <v>253</v>
      </c>
      <c r="C223" s="99">
        <v>1080000</v>
      </c>
      <c r="D223" s="99">
        <v>1080000</v>
      </c>
      <c r="E223" s="66">
        <v>0</v>
      </c>
      <c r="F223" s="66">
        <v>1080000</v>
      </c>
      <c r="G223" s="11">
        <f t="shared" ref="G223:G226" si="76">E223+F223</f>
        <v>1080000</v>
      </c>
      <c r="H223" s="11">
        <f t="shared" ref="H223:H226" si="77">C223-G223</f>
        <v>0</v>
      </c>
      <c r="I223" s="12">
        <f t="shared" si="75"/>
        <v>0</v>
      </c>
    </row>
    <row r="224" spans="1:9" ht="15.75" customHeight="1" x14ac:dyDescent="0.25">
      <c r="A224" s="65" t="s">
        <v>362</v>
      </c>
      <c r="B224" s="65" t="s">
        <v>363</v>
      </c>
      <c r="C224" s="99">
        <v>2470000</v>
      </c>
      <c r="D224" s="99">
        <v>2470000</v>
      </c>
      <c r="E224" s="66">
        <v>0</v>
      </c>
      <c r="F224" s="66">
        <v>690000</v>
      </c>
      <c r="G224" s="11">
        <f>E224+F224</f>
        <v>690000</v>
      </c>
      <c r="H224" s="11">
        <f>C224-G224</f>
        <v>1780000</v>
      </c>
      <c r="I224" s="12">
        <f>D223-G223</f>
        <v>0</v>
      </c>
    </row>
    <row r="225" spans="1:9" ht="15.75" customHeight="1" x14ac:dyDescent="0.25">
      <c r="A225" s="65" t="s">
        <v>364</v>
      </c>
      <c r="B225" s="65" t="s">
        <v>365</v>
      </c>
      <c r="C225" s="99">
        <v>1670000</v>
      </c>
      <c r="D225" s="99">
        <v>1670000</v>
      </c>
      <c r="E225" s="66">
        <v>0</v>
      </c>
      <c r="F225" s="66">
        <v>1670000</v>
      </c>
      <c r="G225" s="11">
        <f>E225+F225</f>
        <v>1670000</v>
      </c>
      <c r="H225" s="11">
        <f>C225-G225</f>
        <v>0</v>
      </c>
      <c r="I225" s="12">
        <f>D225-G225</f>
        <v>0</v>
      </c>
    </row>
    <row r="226" spans="1:9" ht="15.75" customHeight="1" x14ac:dyDescent="0.25">
      <c r="A226" s="63" t="s">
        <v>366</v>
      </c>
      <c r="B226" s="63" t="s">
        <v>61</v>
      </c>
      <c r="C226" s="64">
        <f>C227+C232+C236+D234+C234</f>
        <v>593684050</v>
      </c>
      <c r="D226" s="64">
        <f>D227+D232+D236+D234+D230</f>
        <v>593684050</v>
      </c>
      <c r="E226" s="64">
        <f>E227+E232+E236+E230</f>
        <v>106629000</v>
      </c>
      <c r="F226" s="64">
        <f>F227+F230+F232+F234+F236</f>
        <v>486460093</v>
      </c>
      <c r="G226" s="64">
        <f t="shared" si="76"/>
        <v>593089093</v>
      </c>
      <c r="H226" s="46">
        <f t="shared" si="77"/>
        <v>594957</v>
      </c>
      <c r="I226" s="47">
        <f t="shared" si="75"/>
        <v>594957</v>
      </c>
    </row>
    <row r="227" spans="1:9" ht="15.75" customHeight="1" x14ac:dyDescent="0.25">
      <c r="A227" s="63" t="s">
        <v>367</v>
      </c>
      <c r="B227" s="63" t="s">
        <v>368</v>
      </c>
      <c r="C227" s="64">
        <f>C228+C229</f>
        <v>860700</v>
      </c>
      <c r="D227" s="64">
        <f>D228+D229</f>
        <v>860700</v>
      </c>
      <c r="E227" s="64">
        <f>E228+E229</f>
        <v>0</v>
      </c>
      <c r="F227" s="64">
        <f>F228+F229</f>
        <v>835700</v>
      </c>
      <c r="G227" s="64">
        <f>E227+F227</f>
        <v>835700</v>
      </c>
      <c r="H227" s="46">
        <f>C227-G227</f>
        <v>25000</v>
      </c>
      <c r="I227" s="47">
        <f>D227-G227</f>
        <v>25000</v>
      </c>
    </row>
    <row r="228" spans="1:9" ht="15.75" customHeight="1" x14ac:dyDescent="0.25">
      <c r="A228" s="65" t="s">
        <v>369</v>
      </c>
      <c r="B228" s="65" t="s">
        <v>242</v>
      </c>
      <c r="C228" s="66">
        <v>830700</v>
      </c>
      <c r="D228" s="66">
        <v>830700</v>
      </c>
      <c r="E228" s="66">
        <v>0</v>
      </c>
      <c r="F228" s="66">
        <v>805700</v>
      </c>
      <c r="G228" s="66">
        <f>E228+F228</f>
        <v>805700</v>
      </c>
      <c r="H228" s="11">
        <f>C228-G228</f>
        <v>25000</v>
      </c>
      <c r="I228" s="12">
        <f>D228-G228</f>
        <v>25000</v>
      </c>
    </row>
    <row r="229" spans="1:9" ht="15.75" customHeight="1" x14ac:dyDescent="0.25">
      <c r="A229" s="65" t="s">
        <v>370</v>
      </c>
      <c r="B229" s="65" t="s">
        <v>323</v>
      </c>
      <c r="C229" s="66">
        <v>30000</v>
      </c>
      <c r="D229" s="66">
        <v>30000</v>
      </c>
      <c r="E229" s="66">
        <v>0</v>
      </c>
      <c r="F229" s="66">
        <v>30000</v>
      </c>
      <c r="G229" s="66">
        <f>E229+F229</f>
        <v>30000</v>
      </c>
      <c r="H229" s="11">
        <f>C229-G229</f>
        <v>0</v>
      </c>
      <c r="I229" s="12">
        <f>D229-G229</f>
        <v>0</v>
      </c>
    </row>
    <row r="230" spans="1:9" ht="15.75" customHeight="1" x14ac:dyDescent="0.25">
      <c r="A230" s="63" t="s">
        <v>371</v>
      </c>
      <c r="B230" s="63" t="s">
        <v>92</v>
      </c>
      <c r="C230" s="64">
        <f>C231</f>
        <v>550569350</v>
      </c>
      <c r="D230" s="64">
        <f>D231</f>
        <v>550569350</v>
      </c>
      <c r="E230" s="64">
        <f>E231</f>
        <v>100000000</v>
      </c>
      <c r="F230" s="64">
        <f>F231</f>
        <v>450000000</v>
      </c>
      <c r="G230" s="64">
        <f>E230+F230</f>
        <v>550000000</v>
      </c>
      <c r="H230" s="46">
        <f>C230-G230</f>
        <v>569350</v>
      </c>
      <c r="I230" s="47">
        <f>D230-G230</f>
        <v>569350</v>
      </c>
    </row>
    <row r="231" spans="1:9" ht="15.75" customHeight="1" x14ac:dyDescent="0.25">
      <c r="A231" s="65" t="s">
        <v>372</v>
      </c>
      <c r="B231" s="65" t="s">
        <v>71</v>
      </c>
      <c r="C231" s="66">
        <v>550569350</v>
      </c>
      <c r="D231" s="66">
        <v>550569350</v>
      </c>
      <c r="E231" s="66">
        <v>100000000</v>
      </c>
      <c r="F231" s="66">
        <v>450000000</v>
      </c>
      <c r="G231" s="66">
        <f>E231+F231</f>
        <v>550000000</v>
      </c>
      <c r="H231" s="11">
        <f>C231-G231</f>
        <v>569350</v>
      </c>
      <c r="I231" s="12">
        <f>D231-G231</f>
        <v>569350</v>
      </c>
    </row>
    <row r="232" spans="1:9" ht="15.75" customHeight="1" x14ac:dyDescent="0.25">
      <c r="A232" s="63" t="s">
        <v>373</v>
      </c>
      <c r="B232" s="63" t="s">
        <v>182</v>
      </c>
      <c r="C232" s="64">
        <f>C233</f>
        <v>2500000</v>
      </c>
      <c r="D232" s="64">
        <f>D233</f>
        <v>2500000</v>
      </c>
      <c r="E232" s="64">
        <f>E233</f>
        <v>0</v>
      </c>
      <c r="F232" s="64">
        <f>F233</f>
        <v>2500000</v>
      </c>
      <c r="G232" s="64">
        <f t="shared" ref="G232:G237" si="78">E232+F232</f>
        <v>2500000</v>
      </c>
      <c r="H232" s="46">
        <f t="shared" ref="H232" si="79">C232-G232</f>
        <v>0</v>
      </c>
      <c r="I232" s="47">
        <f>+D232-G232</f>
        <v>0</v>
      </c>
    </row>
    <row r="233" spans="1:9" ht="15.75" customHeight="1" x14ac:dyDescent="0.25">
      <c r="A233" s="65" t="s">
        <v>374</v>
      </c>
      <c r="B233" s="65" t="s">
        <v>118</v>
      </c>
      <c r="C233" s="66">
        <v>2500000</v>
      </c>
      <c r="D233" s="66">
        <v>2500000</v>
      </c>
      <c r="E233" s="66">
        <v>0</v>
      </c>
      <c r="F233" s="66">
        <v>2500000</v>
      </c>
      <c r="G233" s="66">
        <f t="shared" si="78"/>
        <v>2500000</v>
      </c>
      <c r="H233" s="11">
        <f>C233-G233</f>
        <v>0</v>
      </c>
      <c r="I233" s="12">
        <f t="shared" ref="I233:I256" si="80">+D233-G233</f>
        <v>0</v>
      </c>
    </row>
    <row r="234" spans="1:9" ht="15.75" customHeight="1" x14ac:dyDescent="0.25">
      <c r="A234" s="63" t="s">
        <v>375</v>
      </c>
      <c r="B234" s="63" t="s">
        <v>376</v>
      </c>
      <c r="C234" s="64">
        <f>C235</f>
        <v>550569350</v>
      </c>
      <c r="D234" s="64">
        <f>D235</f>
        <v>0</v>
      </c>
      <c r="E234" s="64"/>
      <c r="F234" s="64">
        <f>F235</f>
        <v>0</v>
      </c>
      <c r="G234" s="64"/>
      <c r="H234" s="46">
        <f>C234-G234</f>
        <v>550569350</v>
      </c>
      <c r="I234" s="47">
        <f>D234-G234</f>
        <v>0</v>
      </c>
    </row>
    <row r="235" spans="1:9" ht="15.75" customHeight="1" x14ac:dyDescent="0.25">
      <c r="A235" s="65" t="s">
        <v>377</v>
      </c>
      <c r="B235" s="65" t="s">
        <v>378</v>
      </c>
      <c r="C235" s="66">
        <v>550569350</v>
      </c>
      <c r="D235" s="66">
        <v>0</v>
      </c>
      <c r="E235" s="66"/>
      <c r="F235" s="66"/>
      <c r="G235" s="66"/>
      <c r="H235" s="11">
        <f>C235-G235</f>
        <v>550569350</v>
      </c>
      <c r="I235" s="12">
        <f>D235-G235</f>
        <v>0</v>
      </c>
    </row>
    <row r="236" spans="1:9" ht="15.75" customHeight="1" x14ac:dyDescent="0.25">
      <c r="A236" s="63" t="s">
        <v>379</v>
      </c>
      <c r="B236" s="63" t="s">
        <v>355</v>
      </c>
      <c r="C236" s="64">
        <f>C237</f>
        <v>39754000</v>
      </c>
      <c r="D236" s="64">
        <f>D237</f>
        <v>39754000</v>
      </c>
      <c r="E236" s="64">
        <f>E237</f>
        <v>6629000</v>
      </c>
      <c r="F236" s="64">
        <f>F237</f>
        <v>33124393</v>
      </c>
      <c r="G236" s="64">
        <f t="shared" si="78"/>
        <v>39753393</v>
      </c>
      <c r="H236" s="46">
        <f t="shared" ref="H236:H237" si="81">C236-G236</f>
        <v>607</v>
      </c>
      <c r="I236" s="47">
        <f t="shared" si="80"/>
        <v>607</v>
      </c>
    </row>
    <row r="237" spans="1:9" ht="15.75" customHeight="1" x14ac:dyDescent="0.25">
      <c r="A237" s="67" t="s">
        <v>380</v>
      </c>
      <c r="B237" s="67" t="s">
        <v>153</v>
      </c>
      <c r="C237" s="68">
        <v>39754000</v>
      </c>
      <c r="D237" s="68">
        <v>39754000</v>
      </c>
      <c r="E237" s="68">
        <f>399202+6229798</f>
        <v>6629000</v>
      </c>
      <c r="F237" s="68">
        <v>33124393</v>
      </c>
      <c r="G237" s="68">
        <f t="shared" si="78"/>
        <v>39753393</v>
      </c>
      <c r="H237" s="52">
        <f t="shared" si="81"/>
        <v>607</v>
      </c>
      <c r="I237" s="53">
        <f t="shared" si="80"/>
        <v>607</v>
      </c>
    </row>
    <row r="238" spans="1:9" ht="28.5" customHeight="1" x14ac:dyDescent="0.25">
      <c r="A238" s="102" t="s">
        <v>381</v>
      </c>
      <c r="B238" s="147" t="s">
        <v>382</v>
      </c>
      <c r="C238" s="103">
        <f>C239+C257+C282</f>
        <v>80000000</v>
      </c>
      <c r="D238" s="103">
        <f>D239+D257+D282</f>
        <v>80000000</v>
      </c>
      <c r="E238" s="103">
        <f>E239+E257+E282</f>
        <v>8010870</v>
      </c>
      <c r="F238" s="103">
        <f>F239+F257+F282</f>
        <v>70358297</v>
      </c>
      <c r="G238" s="104">
        <f>E238+F238</f>
        <v>78369167</v>
      </c>
      <c r="H238" s="104">
        <f>+C238-G238</f>
        <v>1630833</v>
      </c>
      <c r="I238" s="86">
        <f t="shared" si="80"/>
        <v>1630833</v>
      </c>
    </row>
    <row r="239" spans="1:9" ht="19.149999999999999" customHeight="1" x14ac:dyDescent="0.25">
      <c r="A239" s="54" t="s">
        <v>383</v>
      </c>
      <c r="B239" s="55" t="s">
        <v>384</v>
      </c>
      <c r="C239" s="89">
        <f>+C240+C245</f>
        <v>0</v>
      </c>
      <c r="D239" s="89">
        <f>+D240+D245</f>
        <v>0</v>
      </c>
      <c r="E239" s="89">
        <f>+E240+E245</f>
        <v>0</v>
      </c>
      <c r="F239" s="89"/>
      <c r="G239" s="89">
        <f>+G240+G245</f>
        <v>0</v>
      </c>
      <c r="H239" s="41">
        <f>H240+H245</f>
        <v>0</v>
      </c>
      <c r="I239" s="39">
        <f t="shared" si="80"/>
        <v>0</v>
      </c>
    </row>
    <row r="240" spans="1:9" ht="15.75" customHeight="1" x14ac:dyDescent="0.25">
      <c r="A240" s="58" t="s">
        <v>385</v>
      </c>
      <c r="B240" s="58" t="s">
        <v>31</v>
      </c>
      <c r="C240" s="98">
        <f>+C241+C243</f>
        <v>0</v>
      </c>
      <c r="D240" s="98">
        <f>D243+D241</f>
        <v>0</v>
      </c>
      <c r="E240" s="98">
        <f>+E241</f>
        <v>0</v>
      </c>
      <c r="F240" s="98"/>
      <c r="G240" s="98">
        <f>E240+F240</f>
        <v>0</v>
      </c>
      <c r="H240" s="70">
        <f>+C240-G240</f>
        <v>0</v>
      </c>
      <c r="I240" s="62">
        <f t="shared" si="80"/>
        <v>0</v>
      </c>
    </row>
    <row r="241" spans="1:9" ht="15.75" customHeight="1" x14ac:dyDescent="0.25">
      <c r="A241" s="63" t="s">
        <v>386</v>
      </c>
      <c r="B241" s="63" t="s">
        <v>236</v>
      </c>
      <c r="C241" s="90">
        <f>+C242</f>
        <v>0</v>
      </c>
      <c r="D241" s="90">
        <f>+D242</f>
        <v>0</v>
      </c>
      <c r="E241" s="90">
        <f>E242</f>
        <v>0</v>
      </c>
      <c r="F241" s="90"/>
      <c r="G241" s="90">
        <f t="shared" ref="G241:G256" si="82">E241+F241</f>
        <v>0</v>
      </c>
      <c r="H241" s="46">
        <f>+C241-G241</f>
        <v>0</v>
      </c>
      <c r="I241" s="47">
        <f t="shared" si="80"/>
        <v>0</v>
      </c>
    </row>
    <row r="242" spans="1:9" ht="15.75" customHeight="1" x14ac:dyDescent="0.25">
      <c r="A242" s="65" t="s">
        <v>387</v>
      </c>
      <c r="B242" s="65" t="s">
        <v>295</v>
      </c>
      <c r="C242" s="99">
        <v>0</v>
      </c>
      <c r="D242" s="99">
        <v>0</v>
      </c>
      <c r="E242" s="99">
        <v>0</v>
      </c>
      <c r="F242" s="99"/>
      <c r="G242" s="99">
        <f t="shared" si="82"/>
        <v>0</v>
      </c>
      <c r="H242" s="11">
        <f>+C242-G242</f>
        <v>0</v>
      </c>
      <c r="I242" s="12">
        <f t="shared" si="80"/>
        <v>0</v>
      </c>
    </row>
    <row r="243" spans="1:9" ht="15.75" customHeight="1" x14ac:dyDescent="0.25">
      <c r="A243" s="63" t="s">
        <v>388</v>
      </c>
      <c r="B243" s="63" t="s">
        <v>389</v>
      </c>
      <c r="C243" s="90">
        <f>C244</f>
        <v>0</v>
      </c>
      <c r="D243" s="90">
        <f>D244</f>
        <v>0</v>
      </c>
      <c r="E243" s="90">
        <f>E244</f>
        <v>0</v>
      </c>
      <c r="F243" s="90"/>
      <c r="G243" s="90">
        <f>E243+F243</f>
        <v>0</v>
      </c>
      <c r="H243" s="46">
        <f>C243-G243</f>
        <v>0</v>
      </c>
      <c r="I243" s="47">
        <f>D243-G243</f>
        <v>0</v>
      </c>
    </row>
    <row r="244" spans="1:9" ht="15.75" customHeight="1" x14ac:dyDescent="0.25">
      <c r="A244" s="65" t="s">
        <v>390</v>
      </c>
      <c r="B244" s="65" t="s">
        <v>391</v>
      </c>
      <c r="C244" s="99">
        <v>0</v>
      </c>
      <c r="D244" s="99">
        <v>0</v>
      </c>
      <c r="E244" s="99"/>
      <c r="F244" s="99"/>
      <c r="G244" s="99">
        <f>E244+F244</f>
        <v>0</v>
      </c>
      <c r="H244" s="11">
        <f>C244-G244</f>
        <v>0</v>
      </c>
      <c r="I244" s="12">
        <f>D244-G244</f>
        <v>0</v>
      </c>
    </row>
    <row r="245" spans="1:9" ht="15.75" customHeight="1" x14ac:dyDescent="0.25">
      <c r="A245" s="63" t="s">
        <v>392</v>
      </c>
      <c r="B245" s="63" t="s">
        <v>61</v>
      </c>
      <c r="C245" s="90">
        <f>C246+C248+C253+C255+C250</f>
        <v>0</v>
      </c>
      <c r="D245" s="90">
        <f>D246+D248+D253+D255+D250</f>
        <v>0</v>
      </c>
      <c r="E245" s="90">
        <f>E246+E248+E255</f>
        <v>0</v>
      </c>
      <c r="F245" s="90"/>
      <c r="G245" s="90">
        <f t="shared" si="82"/>
        <v>0</v>
      </c>
      <c r="H245" s="46">
        <f>H246+H248+H253+H255+H250</f>
        <v>0</v>
      </c>
      <c r="I245" s="47">
        <f t="shared" si="80"/>
        <v>0</v>
      </c>
    </row>
    <row r="246" spans="1:9" ht="15.75" customHeight="1" x14ac:dyDescent="0.25">
      <c r="A246" s="63" t="s">
        <v>393</v>
      </c>
      <c r="B246" s="63" t="s">
        <v>175</v>
      </c>
      <c r="C246" s="90">
        <f>C247</f>
        <v>0</v>
      </c>
      <c r="D246" s="90">
        <f>D247</f>
        <v>0</v>
      </c>
      <c r="E246" s="90">
        <f>E247</f>
        <v>0</v>
      </c>
      <c r="F246" s="90"/>
      <c r="G246" s="90">
        <f t="shared" si="82"/>
        <v>0</v>
      </c>
      <c r="H246" s="46">
        <f>H247</f>
        <v>0</v>
      </c>
      <c r="I246" s="47">
        <f t="shared" si="80"/>
        <v>0</v>
      </c>
    </row>
    <row r="247" spans="1:9" ht="15.75" customHeight="1" x14ac:dyDescent="0.25">
      <c r="A247" s="65" t="s">
        <v>394</v>
      </c>
      <c r="B247" s="65" t="s">
        <v>242</v>
      </c>
      <c r="C247" s="99">
        <v>0</v>
      </c>
      <c r="D247" s="99">
        <v>0</v>
      </c>
      <c r="E247" s="66">
        <v>0</v>
      </c>
      <c r="F247" s="66"/>
      <c r="G247" s="99">
        <f t="shared" si="82"/>
        <v>0</v>
      </c>
      <c r="H247" s="11">
        <f>C247-G247</f>
        <v>0</v>
      </c>
      <c r="I247" s="12">
        <f t="shared" si="80"/>
        <v>0</v>
      </c>
    </row>
    <row r="248" spans="1:9" ht="15.75" customHeight="1" x14ac:dyDescent="0.25">
      <c r="A248" s="63" t="s">
        <v>395</v>
      </c>
      <c r="B248" s="63" t="s">
        <v>178</v>
      </c>
      <c r="C248" s="90">
        <f>+C249</f>
        <v>0</v>
      </c>
      <c r="D248" s="90">
        <f>+D249</f>
        <v>0</v>
      </c>
      <c r="E248" s="64">
        <f>E249</f>
        <v>0</v>
      </c>
      <c r="F248" s="64"/>
      <c r="G248" s="90">
        <f t="shared" si="82"/>
        <v>0</v>
      </c>
      <c r="H248" s="46">
        <f t="shared" ref="H248:H256" si="83">+C248-G248</f>
        <v>0</v>
      </c>
      <c r="I248" s="47">
        <f t="shared" si="80"/>
        <v>0</v>
      </c>
    </row>
    <row r="249" spans="1:9" ht="15.75" customHeight="1" x14ac:dyDescent="0.25">
      <c r="A249" s="65" t="s">
        <v>396</v>
      </c>
      <c r="B249" s="65" t="s">
        <v>180</v>
      </c>
      <c r="C249" s="99">
        <v>0</v>
      </c>
      <c r="D249" s="99">
        <v>0</v>
      </c>
      <c r="E249" s="66">
        <v>0</v>
      </c>
      <c r="F249" s="66"/>
      <c r="G249" s="99">
        <f t="shared" si="82"/>
        <v>0</v>
      </c>
      <c r="H249" s="11">
        <f t="shared" si="83"/>
        <v>0</v>
      </c>
      <c r="I249" s="12">
        <f t="shared" si="80"/>
        <v>0</v>
      </c>
    </row>
    <row r="250" spans="1:9" ht="15.75" customHeight="1" x14ac:dyDescent="0.25">
      <c r="A250" s="63" t="s">
        <v>397</v>
      </c>
      <c r="B250" s="63" t="s">
        <v>182</v>
      </c>
      <c r="C250" s="90">
        <f>C251+C252</f>
        <v>0</v>
      </c>
      <c r="D250" s="90">
        <f>D251+D252</f>
        <v>0</v>
      </c>
      <c r="E250" s="64">
        <f>E251+E252</f>
        <v>0</v>
      </c>
      <c r="F250" s="64"/>
      <c r="G250" s="90">
        <f>E250+F250</f>
        <v>0</v>
      </c>
      <c r="H250" s="46">
        <f>C250-G250</f>
        <v>0</v>
      </c>
      <c r="I250" s="47">
        <f>D250-G250</f>
        <v>0</v>
      </c>
    </row>
    <row r="251" spans="1:9" ht="15.75" customHeight="1" x14ac:dyDescent="0.25">
      <c r="A251" s="65" t="s">
        <v>398</v>
      </c>
      <c r="B251" s="65" t="s">
        <v>399</v>
      </c>
      <c r="C251" s="99">
        <v>0</v>
      </c>
      <c r="D251" s="99">
        <v>0</v>
      </c>
      <c r="E251" s="66"/>
      <c r="F251" s="66"/>
      <c r="G251" s="99">
        <f>E251+F251</f>
        <v>0</v>
      </c>
      <c r="H251" s="11">
        <f>C251-G251</f>
        <v>0</v>
      </c>
      <c r="I251" s="12">
        <f>D251-G251</f>
        <v>0</v>
      </c>
    </row>
    <row r="252" spans="1:9" ht="15.75" customHeight="1" x14ac:dyDescent="0.25">
      <c r="A252" s="65" t="s">
        <v>400</v>
      </c>
      <c r="B252" s="65" t="s">
        <v>118</v>
      </c>
      <c r="C252" s="99">
        <v>0</v>
      </c>
      <c r="D252" s="99">
        <v>0</v>
      </c>
      <c r="E252" s="66"/>
      <c r="F252" s="66"/>
      <c r="G252" s="99">
        <f>E252+F252</f>
        <v>0</v>
      </c>
      <c r="H252" s="11">
        <f>C252-G252</f>
        <v>0</v>
      </c>
      <c r="I252" s="12">
        <f>D252-G252</f>
        <v>0</v>
      </c>
    </row>
    <row r="253" spans="1:9" ht="15.75" customHeight="1" x14ac:dyDescent="0.25">
      <c r="A253" s="63" t="s">
        <v>401</v>
      </c>
      <c r="B253" s="63" t="s">
        <v>263</v>
      </c>
      <c r="C253" s="90">
        <f>C254</f>
        <v>0</v>
      </c>
      <c r="D253" s="90">
        <f>D254</f>
        <v>0</v>
      </c>
      <c r="E253" s="64">
        <v>0</v>
      </c>
      <c r="F253" s="64"/>
      <c r="G253" s="90">
        <f t="shared" si="82"/>
        <v>0</v>
      </c>
      <c r="H253" s="46">
        <f>H254</f>
        <v>0</v>
      </c>
      <c r="I253" s="47">
        <f>I254</f>
        <v>0</v>
      </c>
    </row>
    <row r="254" spans="1:9" ht="15.75" customHeight="1" x14ac:dyDescent="0.25">
      <c r="A254" s="65" t="s">
        <v>402</v>
      </c>
      <c r="B254" s="65" t="s">
        <v>145</v>
      </c>
      <c r="C254" s="99">
        <v>0</v>
      </c>
      <c r="D254" s="99">
        <v>0</v>
      </c>
      <c r="E254" s="66"/>
      <c r="F254" s="66"/>
      <c r="G254" s="99">
        <f>E254+F254</f>
        <v>0</v>
      </c>
      <c r="H254" s="11">
        <f>C254-G254</f>
        <v>0</v>
      </c>
      <c r="I254" s="12">
        <f>D254-G254</f>
        <v>0</v>
      </c>
    </row>
    <row r="255" spans="1:9" ht="15.75" customHeight="1" x14ac:dyDescent="0.25">
      <c r="A255" s="63" t="s">
        <v>403</v>
      </c>
      <c r="B255" s="63" t="s">
        <v>152</v>
      </c>
      <c r="C255" s="90">
        <f>C256</f>
        <v>0</v>
      </c>
      <c r="D255" s="90">
        <f>D256</f>
        <v>0</v>
      </c>
      <c r="E255" s="90">
        <f>E256</f>
        <v>0</v>
      </c>
      <c r="F255" s="90"/>
      <c r="G255" s="90">
        <f t="shared" si="82"/>
        <v>0</v>
      </c>
      <c r="H255" s="46">
        <f t="shared" si="83"/>
        <v>0</v>
      </c>
      <c r="I255" s="47">
        <f t="shared" si="80"/>
        <v>0</v>
      </c>
    </row>
    <row r="256" spans="1:9" ht="15.75" customHeight="1" x14ac:dyDescent="0.25">
      <c r="A256" s="67" t="s">
        <v>404</v>
      </c>
      <c r="B256" s="67" t="s">
        <v>153</v>
      </c>
      <c r="C256" s="100">
        <v>0</v>
      </c>
      <c r="D256" s="100">
        <v>0</v>
      </c>
      <c r="E256" s="68">
        <v>0</v>
      </c>
      <c r="F256" s="68"/>
      <c r="G256" s="100">
        <f t="shared" si="82"/>
        <v>0</v>
      </c>
      <c r="H256" s="52">
        <f t="shared" si="83"/>
        <v>0</v>
      </c>
      <c r="I256" s="53">
        <f t="shared" si="80"/>
        <v>0</v>
      </c>
    </row>
    <row r="257" spans="1:9" ht="24" customHeight="1" x14ac:dyDescent="0.25">
      <c r="A257" s="38" t="s">
        <v>405</v>
      </c>
      <c r="B257" s="55" t="s">
        <v>406</v>
      </c>
      <c r="C257" s="40">
        <f t="shared" ref="C257:E257" si="84">C258+C264</f>
        <v>70000000</v>
      </c>
      <c r="D257" s="40">
        <f t="shared" si="84"/>
        <v>70000000</v>
      </c>
      <c r="E257" s="40">
        <f t="shared" si="84"/>
        <v>8010870</v>
      </c>
      <c r="F257" s="41">
        <f>F258+F264</f>
        <v>60405297</v>
      </c>
      <c r="G257" s="40">
        <f>E257+F257</f>
        <v>68416167</v>
      </c>
      <c r="H257" s="41">
        <f t="shared" ref="H257" si="85">H258+H264</f>
        <v>1583833</v>
      </c>
      <c r="I257" s="39">
        <f>+D257-G257</f>
        <v>1583833</v>
      </c>
    </row>
    <row r="258" spans="1:9" ht="15.75" customHeight="1" x14ac:dyDescent="0.25">
      <c r="A258" s="58" t="s">
        <v>407</v>
      </c>
      <c r="B258" s="58" t="s">
        <v>31</v>
      </c>
      <c r="C258" s="98">
        <f>C259+C261</f>
        <v>31860000</v>
      </c>
      <c r="D258" s="98">
        <f>D259+D261</f>
        <v>32547120</v>
      </c>
      <c r="E258" s="61">
        <f>E259+E261</f>
        <v>5974520</v>
      </c>
      <c r="F258" s="61">
        <f>F259+F261</f>
        <v>26343560</v>
      </c>
      <c r="G258" s="61">
        <f>E258+F258</f>
        <v>32318080</v>
      </c>
      <c r="H258" s="70">
        <f>H259+H261</f>
        <v>-458080</v>
      </c>
      <c r="I258" s="62">
        <f t="shared" ref="I258:I260" si="86">+D258-G258</f>
        <v>229040</v>
      </c>
    </row>
    <row r="259" spans="1:9" ht="15.75" customHeight="1" x14ac:dyDescent="0.25">
      <c r="A259" s="63" t="s">
        <v>407</v>
      </c>
      <c r="B259" s="63" t="s">
        <v>236</v>
      </c>
      <c r="C259" s="90">
        <f t="shared" ref="C259:E259" si="87">C260</f>
        <v>660000</v>
      </c>
      <c r="D259" s="90">
        <f t="shared" si="87"/>
        <v>660000</v>
      </c>
      <c r="E259" s="64">
        <f t="shared" si="87"/>
        <v>660000</v>
      </c>
      <c r="F259" s="64">
        <f>F260</f>
        <v>0</v>
      </c>
      <c r="G259" s="64">
        <f>E259+F259</f>
        <v>660000</v>
      </c>
      <c r="H259" s="46">
        <f t="shared" ref="H259" si="88">H260</f>
        <v>0</v>
      </c>
      <c r="I259" s="47">
        <f t="shared" si="86"/>
        <v>0</v>
      </c>
    </row>
    <row r="260" spans="1:9" ht="15.75" customHeight="1" x14ac:dyDescent="0.25">
      <c r="A260" s="65" t="s">
        <v>408</v>
      </c>
      <c r="B260" s="65" t="s">
        <v>409</v>
      </c>
      <c r="C260" s="99">
        <v>660000</v>
      </c>
      <c r="D260" s="99">
        <v>660000</v>
      </c>
      <c r="E260" s="66">
        <v>660000</v>
      </c>
      <c r="F260" s="66"/>
      <c r="G260" s="66">
        <f t="shared" ref="G260:G280" si="89">E260+F260</f>
        <v>660000</v>
      </c>
      <c r="H260" s="11">
        <f>C260-G260</f>
        <v>0</v>
      </c>
      <c r="I260" s="12">
        <f t="shared" si="86"/>
        <v>0</v>
      </c>
    </row>
    <row r="261" spans="1:9" ht="15.75" customHeight="1" x14ac:dyDescent="0.25">
      <c r="A261" s="63" t="s">
        <v>410</v>
      </c>
      <c r="B261" s="63" t="s">
        <v>315</v>
      </c>
      <c r="C261" s="90">
        <f>C263</f>
        <v>31200000</v>
      </c>
      <c r="D261" s="90">
        <f>D262</f>
        <v>31887120</v>
      </c>
      <c r="E261" s="64">
        <f>E262</f>
        <v>5314520</v>
      </c>
      <c r="F261" s="64">
        <f>F262</f>
        <v>26343560</v>
      </c>
      <c r="G261" s="64">
        <f>E261+F261</f>
        <v>31658080</v>
      </c>
      <c r="H261" s="46">
        <f>C261-G261</f>
        <v>-458080</v>
      </c>
      <c r="I261" s="47">
        <f>D261-G261</f>
        <v>229040</v>
      </c>
    </row>
    <row r="262" spans="1:9" ht="15.75" customHeight="1" x14ac:dyDescent="0.25">
      <c r="A262" s="65" t="s">
        <v>411</v>
      </c>
      <c r="B262" s="65" t="s">
        <v>412</v>
      </c>
      <c r="C262" s="99">
        <v>0</v>
      </c>
      <c r="D262" s="99">
        <v>31887120</v>
      </c>
      <c r="E262" s="66">
        <f>2657260+2657260</f>
        <v>5314520</v>
      </c>
      <c r="F262" s="66">
        <v>26343560</v>
      </c>
      <c r="G262" s="66">
        <f>E262+F262</f>
        <v>31658080</v>
      </c>
      <c r="H262" s="11">
        <v>0</v>
      </c>
      <c r="I262" s="12">
        <f>D262-G262</f>
        <v>229040</v>
      </c>
    </row>
    <row r="263" spans="1:9" ht="15.75" customHeight="1" x14ac:dyDescent="0.25">
      <c r="A263" s="65" t="s">
        <v>413</v>
      </c>
      <c r="B263" s="65" t="s">
        <v>391</v>
      </c>
      <c r="C263" s="99">
        <v>31200000</v>
      </c>
      <c r="D263" s="99">
        <v>0</v>
      </c>
      <c r="E263" s="66">
        <v>0</v>
      </c>
      <c r="F263" s="66">
        <v>0</v>
      </c>
      <c r="G263" s="66">
        <f>E263+F2209</f>
        <v>0</v>
      </c>
      <c r="H263" s="11">
        <f>C263-G263</f>
        <v>31200000</v>
      </c>
      <c r="I263" s="12">
        <f>D263-G263</f>
        <v>0</v>
      </c>
    </row>
    <row r="264" spans="1:9" ht="15.75" customHeight="1" x14ac:dyDescent="0.25">
      <c r="A264" s="63" t="s">
        <v>414</v>
      </c>
      <c r="B264" s="63" t="s">
        <v>319</v>
      </c>
      <c r="C264" s="90">
        <f>C265+C271+C273+C277+C279+C267+C269</f>
        <v>38140000</v>
      </c>
      <c r="D264" s="90">
        <f>D265+D271+D273+D277+D279+D267+D269</f>
        <v>37452880</v>
      </c>
      <c r="E264" s="64">
        <f>E265+E271+E273+E277+E279+E267+E269</f>
        <v>2036350</v>
      </c>
      <c r="F264" s="64">
        <f>F265+F267+F269+F271+F273+F277+F279</f>
        <v>34061737</v>
      </c>
      <c r="G264" s="64">
        <f t="shared" si="89"/>
        <v>36098087</v>
      </c>
      <c r="H264" s="46">
        <f>H265+H271+H273+H277+H279+H267+H269</f>
        <v>2041913</v>
      </c>
      <c r="I264" s="47">
        <f>+D264-G264</f>
        <v>1354793</v>
      </c>
    </row>
    <row r="265" spans="1:9" ht="15.75" customHeight="1" x14ac:dyDescent="0.25">
      <c r="A265" s="63" t="s">
        <v>415</v>
      </c>
      <c r="B265" s="63" t="s">
        <v>175</v>
      </c>
      <c r="C265" s="90">
        <f>C266</f>
        <v>2538000</v>
      </c>
      <c r="D265" s="90">
        <f>D266</f>
        <v>2538000</v>
      </c>
      <c r="E265" s="64">
        <f>E266</f>
        <v>0</v>
      </c>
      <c r="F265" s="64">
        <f>F266</f>
        <v>2538000</v>
      </c>
      <c r="G265" s="64">
        <f t="shared" si="89"/>
        <v>2538000</v>
      </c>
      <c r="H265" s="46">
        <f>H266</f>
        <v>0</v>
      </c>
      <c r="I265" s="47">
        <f t="shared" ref="I265:I280" si="90">+D265-G265</f>
        <v>0</v>
      </c>
    </row>
    <row r="266" spans="1:9" ht="15.75" customHeight="1" x14ac:dyDescent="0.25">
      <c r="A266" s="65" t="s">
        <v>416</v>
      </c>
      <c r="B266" s="65" t="s">
        <v>242</v>
      </c>
      <c r="C266" s="99">
        <v>2538000</v>
      </c>
      <c r="D266" s="99">
        <v>2538000</v>
      </c>
      <c r="E266" s="66">
        <v>0</v>
      </c>
      <c r="F266" s="66">
        <v>2538000</v>
      </c>
      <c r="G266" s="66">
        <f t="shared" si="89"/>
        <v>2538000</v>
      </c>
      <c r="H266" s="11">
        <f>C266-G266</f>
        <v>0</v>
      </c>
      <c r="I266" s="12">
        <f t="shared" si="90"/>
        <v>0</v>
      </c>
    </row>
    <row r="267" spans="1:9" ht="15.75" customHeight="1" x14ac:dyDescent="0.25">
      <c r="A267" s="63" t="s">
        <v>417</v>
      </c>
      <c r="B267" s="63" t="s">
        <v>92</v>
      </c>
      <c r="C267" s="90">
        <f>C268</f>
        <v>10200000</v>
      </c>
      <c r="D267" s="90">
        <f>D268</f>
        <v>10200000</v>
      </c>
      <c r="E267" s="64">
        <f>E268</f>
        <v>1830000</v>
      </c>
      <c r="F267" s="64">
        <f>F268</f>
        <v>7557287</v>
      </c>
      <c r="G267" s="64">
        <f>E267+F267</f>
        <v>9387287</v>
      </c>
      <c r="H267" s="46">
        <f>C267-G267</f>
        <v>812713</v>
      </c>
      <c r="I267" s="47">
        <f>D267-G267</f>
        <v>812713</v>
      </c>
    </row>
    <row r="268" spans="1:9" ht="15.75" customHeight="1" x14ac:dyDescent="0.25">
      <c r="A268" s="65" t="s">
        <v>418</v>
      </c>
      <c r="B268" s="65" t="s">
        <v>71</v>
      </c>
      <c r="C268" s="99">
        <v>10200000</v>
      </c>
      <c r="D268" s="99">
        <v>10200000</v>
      </c>
      <c r="E268" s="66">
        <f>935200+894800</f>
        <v>1830000</v>
      </c>
      <c r="F268" s="66">
        <v>7557287</v>
      </c>
      <c r="G268" s="66">
        <f>E268+F268</f>
        <v>9387287</v>
      </c>
      <c r="H268" s="11">
        <f>C268-G268</f>
        <v>812713</v>
      </c>
      <c r="I268" s="12">
        <f>D268-G268</f>
        <v>812713</v>
      </c>
    </row>
    <row r="269" spans="1:9" ht="15.75" customHeight="1" x14ac:dyDescent="0.25">
      <c r="A269" s="63" t="s">
        <v>419</v>
      </c>
      <c r="B269" s="63" t="s">
        <v>178</v>
      </c>
      <c r="C269" s="90">
        <f>C270</f>
        <v>2040000</v>
      </c>
      <c r="D269" s="90">
        <f>D270</f>
        <v>1352880</v>
      </c>
      <c r="E269" s="64">
        <f>E270</f>
        <v>101350</v>
      </c>
      <c r="F269" s="64">
        <f>F270</f>
        <v>709450</v>
      </c>
      <c r="G269" s="64">
        <f>E269+F269</f>
        <v>810800</v>
      </c>
      <c r="H269" s="46">
        <f>C269-G269</f>
        <v>1229200</v>
      </c>
      <c r="I269" s="47">
        <f>D269-G269</f>
        <v>542080</v>
      </c>
    </row>
    <row r="270" spans="1:9" ht="15.75" customHeight="1" x14ac:dyDescent="0.25">
      <c r="A270" s="65" t="s">
        <v>420</v>
      </c>
      <c r="B270" s="65" t="s">
        <v>180</v>
      </c>
      <c r="C270" s="99">
        <v>2040000</v>
      </c>
      <c r="D270" s="99">
        <v>1352880</v>
      </c>
      <c r="E270" s="66">
        <v>101350</v>
      </c>
      <c r="F270" s="66">
        <v>709450</v>
      </c>
      <c r="G270" s="66">
        <f>E270+F270</f>
        <v>810800</v>
      </c>
      <c r="H270" s="11">
        <f>C270-G270</f>
        <v>1229200</v>
      </c>
      <c r="I270" s="12">
        <f>D270-G270</f>
        <v>542080</v>
      </c>
    </row>
    <row r="271" spans="1:9" ht="15.75" customHeight="1" x14ac:dyDescent="0.25">
      <c r="A271" s="63" t="s">
        <v>421</v>
      </c>
      <c r="B271" s="63" t="s">
        <v>259</v>
      </c>
      <c r="C271" s="90">
        <f>C272</f>
        <v>740000</v>
      </c>
      <c r="D271" s="90">
        <f>D272</f>
        <v>740000</v>
      </c>
      <c r="E271" s="64">
        <f>E272</f>
        <v>0</v>
      </c>
      <c r="F271" s="64">
        <f>F272</f>
        <v>740000</v>
      </c>
      <c r="G271" s="64">
        <f t="shared" si="89"/>
        <v>740000</v>
      </c>
      <c r="H271" s="46">
        <f>H272</f>
        <v>0</v>
      </c>
      <c r="I271" s="47">
        <f t="shared" si="90"/>
        <v>0</v>
      </c>
    </row>
    <row r="272" spans="1:9" ht="15.75" customHeight="1" x14ac:dyDescent="0.25">
      <c r="A272" s="65" t="s">
        <v>422</v>
      </c>
      <c r="B272" s="65" t="s">
        <v>261</v>
      </c>
      <c r="C272" s="99">
        <v>740000</v>
      </c>
      <c r="D272" s="99">
        <v>740000</v>
      </c>
      <c r="E272" s="66">
        <v>0</v>
      </c>
      <c r="F272" s="66">
        <v>740000</v>
      </c>
      <c r="G272" s="66">
        <f t="shared" si="89"/>
        <v>740000</v>
      </c>
      <c r="H272" s="11">
        <f>C272-G272</f>
        <v>0</v>
      </c>
      <c r="I272" s="12">
        <f t="shared" si="90"/>
        <v>0</v>
      </c>
    </row>
    <row r="273" spans="1:9" ht="15.75" customHeight="1" x14ac:dyDescent="0.25">
      <c r="A273" s="63" t="s">
        <v>423</v>
      </c>
      <c r="B273" s="63" t="s">
        <v>424</v>
      </c>
      <c r="C273" s="90">
        <f>C274+C275+C276</f>
        <v>10612000</v>
      </c>
      <c r="D273" s="90">
        <f>D274+D275+D276</f>
        <v>10612000</v>
      </c>
      <c r="E273" s="64">
        <f>E274+E275+E276</f>
        <v>105000</v>
      </c>
      <c r="F273" s="64">
        <f>F274+F275+F276</f>
        <v>10507000</v>
      </c>
      <c r="G273" s="64">
        <f t="shared" si="89"/>
        <v>10612000</v>
      </c>
      <c r="H273" s="46">
        <f>C273-G273</f>
        <v>0</v>
      </c>
      <c r="I273" s="47">
        <f t="shared" si="90"/>
        <v>0</v>
      </c>
    </row>
    <row r="274" spans="1:9" ht="15.75" customHeight="1" x14ac:dyDescent="0.25">
      <c r="A274" s="65" t="s">
        <v>425</v>
      </c>
      <c r="B274" s="65" t="s">
        <v>426</v>
      </c>
      <c r="C274" s="99">
        <v>192000</v>
      </c>
      <c r="D274" s="99">
        <v>192000</v>
      </c>
      <c r="E274" s="66">
        <v>0</v>
      </c>
      <c r="F274" s="66">
        <v>192000</v>
      </c>
      <c r="G274" s="66">
        <f t="shared" si="89"/>
        <v>192000</v>
      </c>
      <c r="H274" s="11">
        <f>C274-G274</f>
        <v>0</v>
      </c>
      <c r="I274" s="12">
        <f t="shared" si="90"/>
        <v>0</v>
      </c>
    </row>
    <row r="275" spans="1:9" ht="15.75" customHeight="1" x14ac:dyDescent="0.25">
      <c r="A275" s="65" t="s">
        <v>427</v>
      </c>
      <c r="B275" s="65" t="s">
        <v>428</v>
      </c>
      <c r="C275" s="99">
        <v>420000</v>
      </c>
      <c r="D275" s="99">
        <v>420000</v>
      </c>
      <c r="E275" s="66">
        <v>105000</v>
      </c>
      <c r="F275" s="66">
        <v>315000</v>
      </c>
      <c r="G275" s="66">
        <f t="shared" si="89"/>
        <v>420000</v>
      </c>
      <c r="H275" s="11">
        <f>C275-G275</f>
        <v>0</v>
      </c>
      <c r="I275" s="12">
        <f t="shared" si="90"/>
        <v>0</v>
      </c>
    </row>
    <row r="276" spans="1:9" ht="15.75" customHeight="1" x14ac:dyDescent="0.25">
      <c r="A276" s="65" t="s">
        <v>429</v>
      </c>
      <c r="B276" s="65" t="s">
        <v>430</v>
      </c>
      <c r="C276" s="99">
        <v>10000000</v>
      </c>
      <c r="D276" s="99">
        <v>10000000</v>
      </c>
      <c r="E276" s="66">
        <v>0</v>
      </c>
      <c r="F276" s="66">
        <v>10000000</v>
      </c>
      <c r="G276" s="66">
        <f t="shared" si="89"/>
        <v>10000000</v>
      </c>
      <c r="H276" s="11">
        <f>C276-G276</f>
        <v>0</v>
      </c>
      <c r="I276" s="12">
        <f t="shared" si="90"/>
        <v>0</v>
      </c>
    </row>
    <row r="277" spans="1:9" ht="15.75" customHeight="1" x14ac:dyDescent="0.25">
      <c r="A277" s="63" t="s">
        <v>431</v>
      </c>
      <c r="B277" s="63" t="s">
        <v>267</v>
      </c>
      <c r="C277" s="90">
        <f>C278</f>
        <v>1760000</v>
      </c>
      <c r="D277" s="90">
        <f>D278</f>
        <v>1760000</v>
      </c>
      <c r="E277" s="64">
        <f>E278</f>
        <v>0</v>
      </c>
      <c r="F277" s="64">
        <f>F278</f>
        <v>1760000</v>
      </c>
      <c r="G277" s="64">
        <f t="shared" si="89"/>
        <v>1760000</v>
      </c>
      <c r="H277" s="46">
        <f>H278</f>
        <v>0</v>
      </c>
      <c r="I277" s="47">
        <f t="shared" si="90"/>
        <v>0</v>
      </c>
    </row>
    <row r="278" spans="1:9" ht="15.75" customHeight="1" x14ac:dyDescent="0.25">
      <c r="A278" s="65" t="s">
        <v>432</v>
      </c>
      <c r="B278" s="65" t="s">
        <v>433</v>
      </c>
      <c r="C278" s="99">
        <v>1760000</v>
      </c>
      <c r="D278" s="99">
        <v>1760000</v>
      </c>
      <c r="E278" s="66">
        <v>0</v>
      </c>
      <c r="F278" s="66">
        <v>1760000</v>
      </c>
      <c r="G278" s="66">
        <f t="shared" si="89"/>
        <v>1760000</v>
      </c>
      <c r="H278" s="11">
        <f>C278-G278</f>
        <v>0</v>
      </c>
      <c r="I278" s="12">
        <f t="shared" si="90"/>
        <v>0</v>
      </c>
    </row>
    <row r="279" spans="1:9" ht="15.75" customHeight="1" x14ac:dyDescent="0.25">
      <c r="A279" s="63" t="s">
        <v>434</v>
      </c>
      <c r="B279" s="63" t="s">
        <v>435</v>
      </c>
      <c r="C279" s="90">
        <f>C280+C281</f>
        <v>10250000</v>
      </c>
      <c r="D279" s="90">
        <f>D280+D281</f>
        <v>10250000</v>
      </c>
      <c r="E279" s="64">
        <f>E280+E281</f>
        <v>0</v>
      </c>
      <c r="F279" s="64">
        <f>F280+F281</f>
        <v>10250000</v>
      </c>
      <c r="G279" s="64">
        <f t="shared" si="89"/>
        <v>10250000</v>
      </c>
      <c r="H279" s="46">
        <f>C279-G279</f>
        <v>0</v>
      </c>
      <c r="I279" s="47">
        <f t="shared" si="90"/>
        <v>0</v>
      </c>
    </row>
    <row r="280" spans="1:9" ht="15.75" customHeight="1" x14ac:dyDescent="0.25">
      <c r="A280" s="65" t="s">
        <v>436</v>
      </c>
      <c r="B280" s="65" t="s">
        <v>437</v>
      </c>
      <c r="C280" s="99">
        <v>5250000</v>
      </c>
      <c r="D280" s="99">
        <v>5250000</v>
      </c>
      <c r="E280" s="66">
        <v>0</v>
      </c>
      <c r="F280" s="66">
        <v>5250000</v>
      </c>
      <c r="G280" s="66">
        <f t="shared" si="89"/>
        <v>5250000</v>
      </c>
      <c r="H280" s="11">
        <f>C280-G280</f>
        <v>0</v>
      </c>
      <c r="I280" s="12">
        <f t="shared" si="90"/>
        <v>0</v>
      </c>
    </row>
    <row r="281" spans="1:9" ht="15.6" customHeight="1" x14ac:dyDescent="0.25">
      <c r="A281" s="67" t="s">
        <v>438</v>
      </c>
      <c r="B281" s="67" t="s">
        <v>439</v>
      </c>
      <c r="C281" s="100">
        <v>5000000</v>
      </c>
      <c r="D281" s="100">
        <v>5000000</v>
      </c>
      <c r="E281" s="68">
        <v>0</v>
      </c>
      <c r="F281" s="68">
        <v>5000000</v>
      </c>
      <c r="G281" s="68">
        <f>E281+F281</f>
        <v>5000000</v>
      </c>
      <c r="H281" s="52">
        <f>C281-G281</f>
        <v>0</v>
      </c>
      <c r="I281" s="53">
        <f>D281-G281</f>
        <v>0</v>
      </c>
    </row>
    <row r="282" spans="1:9" ht="29.25" customHeight="1" x14ac:dyDescent="0.25">
      <c r="A282" s="38" t="s">
        <v>440</v>
      </c>
      <c r="B282" s="55" t="s">
        <v>441</v>
      </c>
      <c r="C282" s="40">
        <f t="shared" ref="C282:H282" si="91">C283+C286</f>
        <v>10000000</v>
      </c>
      <c r="D282" s="40">
        <f t="shared" si="91"/>
        <v>10000000</v>
      </c>
      <c r="E282" s="40">
        <f t="shared" si="91"/>
        <v>0</v>
      </c>
      <c r="F282" s="40">
        <f t="shared" si="91"/>
        <v>9953000</v>
      </c>
      <c r="G282" s="40">
        <f t="shared" si="91"/>
        <v>9953000</v>
      </c>
      <c r="H282" s="41">
        <f t="shared" si="91"/>
        <v>47000</v>
      </c>
      <c r="I282" s="39">
        <f>I286+I283</f>
        <v>47000</v>
      </c>
    </row>
    <row r="283" spans="1:9" ht="16.149999999999999" customHeight="1" x14ac:dyDescent="0.25">
      <c r="A283" s="58" t="s">
        <v>442</v>
      </c>
      <c r="B283" s="58" t="s">
        <v>31</v>
      </c>
      <c r="C283" s="98">
        <f t="shared" ref="C283:E284" si="92">C284</f>
        <v>440000</v>
      </c>
      <c r="D283" s="98">
        <f t="shared" si="92"/>
        <v>440000</v>
      </c>
      <c r="E283" s="98">
        <f>E284</f>
        <v>0</v>
      </c>
      <c r="F283" s="98">
        <f>F284</f>
        <v>440000</v>
      </c>
      <c r="G283" s="61">
        <f>E283+F283</f>
        <v>440000</v>
      </c>
      <c r="H283" s="70">
        <f>H284</f>
        <v>0</v>
      </c>
      <c r="I283" s="62">
        <f t="shared" ref="I283:I346" si="93">+D283-G283</f>
        <v>0</v>
      </c>
    </row>
    <row r="284" spans="1:9" ht="15" customHeight="1" x14ac:dyDescent="0.25">
      <c r="A284" s="63" t="s">
        <v>443</v>
      </c>
      <c r="B284" s="63" t="s">
        <v>236</v>
      </c>
      <c r="C284" s="90">
        <f t="shared" si="92"/>
        <v>440000</v>
      </c>
      <c r="D284" s="90">
        <f t="shared" si="92"/>
        <v>440000</v>
      </c>
      <c r="E284" s="90">
        <f t="shared" si="92"/>
        <v>0</v>
      </c>
      <c r="F284" s="90">
        <f>F285</f>
        <v>440000</v>
      </c>
      <c r="G284" s="64">
        <f>E284+F284</f>
        <v>440000</v>
      </c>
      <c r="H284" s="46">
        <f>H285</f>
        <v>0</v>
      </c>
      <c r="I284" s="47">
        <f t="shared" si="93"/>
        <v>0</v>
      </c>
    </row>
    <row r="285" spans="1:9" ht="15.75" customHeight="1" x14ac:dyDescent="0.25">
      <c r="A285" s="65" t="s">
        <v>444</v>
      </c>
      <c r="B285" s="65" t="s">
        <v>295</v>
      </c>
      <c r="C285" s="99">
        <v>440000</v>
      </c>
      <c r="D285" s="99">
        <v>440000</v>
      </c>
      <c r="E285" s="66">
        <v>0</v>
      </c>
      <c r="F285" s="66">
        <v>440000</v>
      </c>
      <c r="G285" s="66">
        <f t="shared" ref="G285" si="94">E285+F285</f>
        <v>440000</v>
      </c>
      <c r="H285" s="11">
        <f>C285-G285</f>
        <v>0</v>
      </c>
      <c r="I285" s="12">
        <f t="shared" si="93"/>
        <v>0</v>
      </c>
    </row>
    <row r="286" spans="1:9" ht="15.75" customHeight="1" x14ac:dyDescent="0.25">
      <c r="A286" s="63" t="s">
        <v>445</v>
      </c>
      <c r="B286" s="63" t="s">
        <v>319</v>
      </c>
      <c r="C286" s="90">
        <f>C287+C291+C293+C296+C289+C298</f>
        <v>9560000</v>
      </c>
      <c r="D286" s="90">
        <f>D287+D291+D293+D296+D289+D298</f>
        <v>9560000</v>
      </c>
      <c r="E286" s="90">
        <f>E287+E291+E293+E296+E289+E298</f>
        <v>0</v>
      </c>
      <c r="F286" s="90">
        <f>F287+F289+F291+F293+F296+F298</f>
        <v>9513000</v>
      </c>
      <c r="G286" s="64">
        <f>E286+F286</f>
        <v>9513000</v>
      </c>
      <c r="H286" s="46">
        <f>C286-G286</f>
        <v>47000</v>
      </c>
      <c r="I286" s="47">
        <f t="shared" si="93"/>
        <v>47000</v>
      </c>
    </row>
    <row r="287" spans="1:9" ht="15.75" customHeight="1" x14ac:dyDescent="0.25">
      <c r="A287" s="63" t="s">
        <v>446</v>
      </c>
      <c r="B287" s="63" t="s">
        <v>175</v>
      </c>
      <c r="C287" s="90">
        <f>C288</f>
        <v>1025000</v>
      </c>
      <c r="D287" s="90">
        <f>D288</f>
        <v>1025000</v>
      </c>
      <c r="E287" s="90">
        <f>E288</f>
        <v>0</v>
      </c>
      <c r="F287" s="90">
        <f>F288</f>
        <v>1025000</v>
      </c>
      <c r="G287" s="64">
        <f>E287+F287</f>
        <v>1025000</v>
      </c>
      <c r="H287" s="46">
        <f>H288</f>
        <v>0</v>
      </c>
      <c r="I287" s="47">
        <f t="shared" si="93"/>
        <v>0</v>
      </c>
    </row>
    <row r="288" spans="1:9" ht="15.75" customHeight="1" x14ac:dyDescent="0.25">
      <c r="A288" s="65" t="s">
        <v>447</v>
      </c>
      <c r="B288" s="65" t="s">
        <v>242</v>
      </c>
      <c r="C288" s="99">
        <v>1025000</v>
      </c>
      <c r="D288" s="99">
        <v>1025000</v>
      </c>
      <c r="E288" s="66">
        <v>0</v>
      </c>
      <c r="F288" s="66">
        <v>1025000</v>
      </c>
      <c r="G288" s="66">
        <f t="shared" ref="G288:G297" si="95">E288+F288</f>
        <v>1025000</v>
      </c>
      <c r="H288" s="11">
        <f>C288-G288</f>
        <v>0</v>
      </c>
      <c r="I288" s="12">
        <f t="shared" si="93"/>
        <v>0</v>
      </c>
    </row>
    <row r="289" spans="1:10" ht="15.75" customHeight="1" x14ac:dyDescent="0.25">
      <c r="A289" s="63" t="s">
        <v>448</v>
      </c>
      <c r="B289" s="63" t="s">
        <v>175</v>
      </c>
      <c r="C289" s="90">
        <f>C290</f>
        <v>450000</v>
      </c>
      <c r="D289" s="90">
        <f>D290</f>
        <v>450000</v>
      </c>
      <c r="E289" s="64">
        <f>E290</f>
        <v>0</v>
      </c>
      <c r="F289" s="64">
        <f>F290</f>
        <v>450000</v>
      </c>
      <c r="G289" s="64">
        <f>E289+F289</f>
        <v>450000</v>
      </c>
      <c r="H289" s="46">
        <f>C289-G289</f>
        <v>0</v>
      </c>
      <c r="I289" s="47">
        <f>D289-G289</f>
        <v>0</v>
      </c>
    </row>
    <row r="290" spans="1:10" ht="15.75" customHeight="1" x14ac:dyDescent="0.25">
      <c r="A290" s="65" t="s">
        <v>449</v>
      </c>
      <c r="B290" s="65" t="s">
        <v>450</v>
      </c>
      <c r="C290" s="99">
        <v>450000</v>
      </c>
      <c r="D290" s="99">
        <v>450000</v>
      </c>
      <c r="E290" s="66">
        <v>0</v>
      </c>
      <c r="F290" s="66">
        <v>450000</v>
      </c>
      <c r="G290" s="66">
        <f>E290+F290</f>
        <v>450000</v>
      </c>
      <c r="H290" s="11">
        <f>C290-G290</f>
        <v>0</v>
      </c>
      <c r="I290" s="12">
        <f>D290-G290</f>
        <v>0</v>
      </c>
    </row>
    <row r="291" spans="1:10" ht="15.75" customHeight="1" x14ac:dyDescent="0.25">
      <c r="A291" s="63" t="s">
        <v>451</v>
      </c>
      <c r="B291" s="63" t="s">
        <v>259</v>
      </c>
      <c r="C291" s="90">
        <f>C292</f>
        <v>590000</v>
      </c>
      <c r="D291" s="90">
        <f>D292</f>
        <v>590000</v>
      </c>
      <c r="E291" s="90">
        <f>E292</f>
        <v>0</v>
      </c>
      <c r="F291" s="90">
        <f>F292</f>
        <v>590000</v>
      </c>
      <c r="G291" s="64">
        <f t="shared" si="95"/>
        <v>590000</v>
      </c>
      <c r="H291" s="46">
        <f>H292</f>
        <v>0</v>
      </c>
      <c r="I291" s="47">
        <f t="shared" si="93"/>
        <v>0</v>
      </c>
    </row>
    <row r="292" spans="1:10" ht="20.25" customHeight="1" x14ac:dyDescent="0.25">
      <c r="A292" s="65" t="s">
        <v>452</v>
      </c>
      <c r="B292" s="65" t="s">
        <v>453</v>
      </c>
      <c r="C292" s="99">
        <v>590000</v>
      </c>
      <c r="D292" s="99">
        <v>590000</v>
      </c>
      <c r="E292" s="66">
        <v>0</v>
      </c>
      <c r="F292" s="7">
        <v>590000</v>
      </c>
      <c r="G292" s="66">
        <f t="shared" si="95"/>
        <v>590000</v>
      </c>
      <c r="H292" s="11">
        <f>C292-G292</f>
        <v>0</v>
      </c>
      <c r="I292" s="12">
        <f t="shared" si="93"/>
        <v>0</v>
      </c>
    </row>
    <row r="293" spans="1:10" ht="15.75" customHeight="1" x14ac:dyDescent="0.25">
      <c r="A293" s="63" t="s">
        <v>454</v>
      </c>
      <c r="B293" s="63" t="s">
        <v>331</v>
      </c>
      <c r="C293" s="90">
        <f>C294+C295</f>
        <v>1375000</v>
      </c>
      <c r="D293" s="90">
        <f>D294+D295</f>
        <v>1375000</v>
      </c>
      <c r="E293" s="90">
        <f>E294+E295</f>
        <v>0</v>
      </c>
      <c r="F293" s="90">
        <f>F294+F295</f>
        <v>1375000</v>
      </c>
      <c r="G293" s="64">
        <f t="shared" si="95"/>
        <v>1375000</v>
      </c>
      <c r="H293" s="46">
        <f>H294+H295</f>
        <v>0</v>
      </c>
      <c r="I293" s="47">
        <f t="shared" si="93"/>
        <v>0</v>
      </c>
    </row>
    <row r="294" spans="1:10" ht="15.75" customHeight="1" x14ac:dyDescent="0.25">
      <c r="A294" s="65" t="s">
        <v>455</v>
      </c>
      <c r="B294" s="65" t="s">
        <v>456</v>
      </c>
      <c r="C294" s="99">
        <v>500000</v>
      </c>
      <c r="D294" s="99">
        <v>500000</v>
      </c>
      <c r="E294" s="66">
        <v>0</v>
      </c>
      <c r="F294" s="66">
        <v>500000</v>
      </c>
      <c r="G294" s="66">
        <f t="shared" si="95"/>
        <v>500000</v>
      </c>
      <c r="H294" s="11">
        <f>C294-G294</f>
        <v>0</v>
      </c>
      <c r="I294" s="12">
        <f t="shared" si="93"/>
        <v>0</v>
      </c>
    </row>
    <row r="295" spans="1:10" ht="15.75" customHeight="1" x14ac:dyDescent="0.25">
      <c r="A295" s="65" t="s">
        <v>457</v>
      </c>
      <c r="B295" s="65" t="s">
        <v>458</v>
      </c>
      <c r="C295" s="99">
        <v>875000</v>
      </c>
      <c r="D295" s="99">
        <v>875000</v>
      </c>
      <c r="E295" s="66">
        <v>0</v>
      </c>
      <c r="F295" s="66">
        <v>875000</v>
      </c>
      <c r="G295" s="66">
        <f t="shared" si="95"/>
        <v>875000</v>
      </c>
      <c r="H295" s="11">
        <f>C295-G295</f>
        <v>0</v>
      </c>
      <c r="I295" s="12">
        <f t="shared" si="93"/>
        <v>0</v>
      </c>
    </row>
    <row r="296" spans="1:10" ht="15.75" customHeight="1" x14ac:dyDescent="0.25">
      <c r="A296" s="63" t="s">
        <v>459</v>
      </c>
      <c r="B296" s="63" t="s">
        <v>355</v>
      </c>
      <c r="C296" s="90">
        <f>C297</f>
        <v>3420000</v>
      </c>
      <c r="D296" s="90">
        <f>D297</f>
        <v>3420000</v>
      </c>
      <c r="E296" s="90">
        <f>E297</f>
        <v>0</v>
      </c>
      <c r="F296" s="90">
        <f>F297</f>
        <v>3373000</v>
      </c>
      <c r="G296" s="64">
        <f t="shared" si="95"/>
        <v>3373000</v>
      </c>
      <c r="H296" s="46">
        <f>H297</f>
        <v>47000</v>
      </c>
      <c r="I296" s="47">
        <f t="shared" si="93"/>
        <v>47000</v>
      </c>
      <c r="J296" s="13" t="s">
        <v>784</v>
      </c>
    </row>
    <row r="297" spans="1:10" ht="15.75" customHeight="1" x14ac:dyDescent="0.25">
      <c r="A297" s="65" t="s">
        <v>460</v>
      </c>
      <c r="B297" s="65" t="s">
        <v>461</v>
      </c>
      <c r="C297" s="99">
        <v>3420000</v>
      </c>
      <c r="D297" s="99">
        <v>3420000</v>
      </c>
      <c r="E297" s="66">
        <v>0</v>
      </c>
      <c r="F297" s="66">
        <v>3373000</v>
      </c>
      <c r="G297" s="66">
        <f t="shared" si="95"/>
        <v>3373000</v>
      </c>
      <c r="H297" s="11">
        <f>C297-G297</f>
        <v>47000</v>
      </c>
      <c r="I297" s="12">
        <f t="shared" si="93"/>
        <v>47000</v>
      </c>
    </row>
    <row r="298" spans="1:10" ht="15.75" customHeight="1" x14ac:dyDescent="0.25">
      <c r="A298" s="63" t="s">
        <v>462</v>
      </c>
      <c r="B298" s="63" t="s">
        <v>271</v>
      </c>
      <c r="C298" s="90">
        <f>C299+C300</f>
        <v>2700000</v>
      </c>
      <c r="D298" s="90">
        <f>D299+D300</f>
        <v>2700000</v>
      </c>
      <c r="E298" s="64">
        <f>E299+E300</f>
        <v>0</v>
      </c>
      <c r="F298" s="64">
        <f>F299+F300</f>
        <v>2700000</v>
      </c>
      <c r="G298" s="64">
        <f>G299+G300</f>
        <v>2700000</v>
      </c>
      <c r="H298" s="46">
        <f>C298-G298</f>
        <v>0</v>
      </c>
      <c r="I298" s="47">
        <f>D298-G298</f>
        <v>0</v>
      </c>
    </row>
    <row r="299" spans="1:10" ht="15.75" customHeight="1" x14ac:dyDescent="0.25">
      <c r="A299" s="65" t="s">
        <v>464</v>
      </c>
      <c r="B299" s="65" t="s">
        <v>273</v>
      </c>
      <c r="C299" s="99">
        <v>700000</v>
      </c>
      <c r="D299" s="99">
        <v>700000</v>
      </c>
      <c r="E299" s="66">
        <v>0</v>
      </c>
      <c r="F299" s="66">
        <v>700000</v>
      </c>
      <c r="G299" s="66">
        <f t="shared" ref="G299:G318" si="96">E299+F299</f>
        <v>700000</v>
      </c>
      <c r="H299" s="11">
        <f>C299-G299</f>
        <v>0</v>
      </c>
      <c r="I299" s="12">
        <f>D299-G299</f>
        <v>0</v>
      </c>
    </row>
    <row r="300" spans="1:10" ht="15.75" customHeight="1" x14ac:dyDescent="0.25">
      <c r="A300" s="67" t="s">
        <v>465</v>
      </c>
      <c r="B300" s="67" t="s">
        <v>439</v>
      </c>
      <c r="C300" s="100">
        <v>2000000</v>
      </c>
      <c r="D300" s="100">
        <v>2000000</v>
      </c>
      <c r="E300" s="68">
        <v>0</v>
      </c>
      <c r="F300" s="68">
        <v>2000000</v>
      </c>
      <c r="G300" s="68">
        <f t="shared" si="96"/>
        <v>2000000</v>
      </c>
      <c r="H300" s="52">
        <f>D300-G300</f>
        <v>0</v>
      </c>
      <c r="I300" s="53">
        <f>D300-G300</f>
        <v>0</v>
      </c>
    </row>
    <row r="301" spans="1:10" ht="24" customHeight="1" x14ac:dyDescent="0.25">
      <c r="A301" s="102" t="s">
        <v>466</v>
      </c>
      <c r="B301" s="102" t="s">
        <v>467</v>
      </c>
      <c r="C301" s="103">
        <f>C302+D319+D343+D361+D367+D386+D390+D409+D426+D445+D465</f>
        <v>807777200</v>
      </c>
      <c r="D301" s="103">
        <f>D302+D319+D343+D361+D367+D386+D390+D409+D426+D445+D465</f>
        <v>807777200</v>
      </c>
      <c r="E301" s="103">
        <f>E302+E319+E343+E361+E367+E386+E390+E409+E426+E445+E465</f>
        <v>67021505</v>
      </c>
      <c r="F301" s="103">
        <f>F302+F319+F343+F361+F367+F386+F390+F409+F426+F445+F465</f>
        <v>718660533</v>
      </c>
      <c r="G301" s="104">
        <f t="shared" si="96"/>
        <v>785682038</v>
      </c>
      <c r="H301" s="104">
        <f>+C301-G301</f>
        <v>22095162</v>
      </c>
      <c r="I301" s="86">
        <f t="shared" ref="I301" si="97">+D301-G301</f>
        <v>22095162</v>
      </c>
    </row>
    <row r="302" spans="1:10" ht="27.75" customHeight="1" x14ac:dyDescent="0.25">
      <c r="A302" s="54" t="s">
        <v>468</v>
      </c>
      <c r="B302" s="148" t="s">
        <v>249</v>
      </c>
      <c r="C302" s="40">
        <f>C303+C306</f>
        <v>110000000</v>
      </c>
      <c r="D302" s="40">
        <f>D303+D306</f>
        <v>110000000</v>
      </c>
      <c r="E302" s="40">
        <f>E303+E306</f>
        <v>14619980</v>
      </c>
      <c r="F302" s="40">
        <f>F303+F306</f>
        <v>94584505</v>
      </c>
      <c r="G302" s="41">
        <f t="shared" si="96"/>
        <v>109204485</v>
      </c>
      <c r="H302" s="41">
        <f>C302-G302</f>
        <v>795515</v>
      </c>
      <c r="I302" s="39">
        <f t="shared" si="93"/>
        <v>795515</v>
      </c>
    </row>
    <row r="303" spans="1:10" ht="15.75" customHeight="1" x14ac:dyDescent="0.25">
      <c r="A303" s="105" t="s">
        <v>469</v>
      </c>
      <c r="B303" s="58" t="s">
        <v>31</v>
      </c>
      <c r="C303" s="98">
        <f>C304</f>
        <v>22340000</v>
      </c>
      <c r="D303" s="98">
        <f>D304</f>
        <v>22340000</v>
      </c>
      <c r="E303" s="98">
        <f t="shared" ref="E303:E304" si="98">E304</f>
        <v>3760000</v>
      </c>
      <c r="F303" s="98">
        <f>F304</f>
        <v>18220000</v>
      </c>
      <c r="G303" s="70">
        <f t="shared" si="96"/>
        <v>21980000</v>
      </c>
      <c r="H303" s="106">
        <f t="shared" ref="H303:H318" si="99">C303-G303</f>
        <v>360000</v>
      </c>
      <c r="I303" s="62">
        <f t="shared" si="93"/>
        <v>360000</v>
      </c>
    </row>
    <row r="304" spans="1:10" ht="15.75" customHeight="1" x14ac:dyDescent="0.25">
      <c r="A304" s="107" t="s">
        <v>470</v>
      </c>
      <c r="B304" s="63" t="s">
        <v>236</v>
      </c>
      <c r="C304" s="90">
        <f>C305</f>
        <v>22340000</v>
      </c>
      <c r="D304" s="90">
        <f>D305</f>
        <v>22340000</v>
      </c>
      <c r="E304" s="90">
        <f t="shared" si="98"/>
        <v>3760000</v>
      </c>
      <c r="F304" s="90">
        <f>F305</f>
        <v>18220000</v>
      </c>
      <c r="G304" s="46">
        <f t="shared" si="96"/>
        <v>21980000</v>
      </c>
      <c r="H304" s="108">
        <f t="shared" si="99"/>
        <v>360000</v>
      </c>
      <c r="I304" s="47">
        <f t="shared" si="93"/>
        <v>360000</v>
      </c>
    </row>
    <row r="305" spans="1:9" ht="15.75" customHeight="1" x14ac:dyDescent="0.25">
      <c r="A305" s="109" t="s">
        <v>471</v>
      </c>
      <c r="B305" s="65" t="s">
        <v>253</v>
      </c>
      <c r="C305" s="99">
        <v>22340000</v>
      </c>
      <c r="D305" s="99">
        <v>22340000</v>
      </c>
      <c r="E305" s="66">
        <f>1800000+1740000+100000+120000</f>
        <v>3760000</v>
      </c>
      <c r="F305" s="66">
        <v>18220000</v>
      </c>
      <c r="G305" s="11">
        <f t="shared" si="96"/>
        <v>21980000</v>
      </c>
      <c r="H305" s="110">
        <f t="shared" si="99"/>
        <v>360000</v>
      </c>
      <c r="I305" s="12">
        <f t="shared" si="93"/>
        <v>360000</v>
      </c>
    </row>
    <row r="306" spans="1:9" ht="15.75" customHeight="1" x14ac:dyDescent="0.25">
      <c r="A306" s="107" t="s">
        <v>472</v>
      </c>
      <c r="B306" s="63" t="s">
        <v>319</v>
      </c>
      <c r="C306" s="90">
        <f>C307+C309+C311+C316+C314</f>
        <v>87660000</v>
      </c>
      <c r="D306" s="90">
        <f>D307+D309+D311+D314+D316</f>
        <v>87660000</v>
      </c>
      <c r="E306" s="90">
        <f>E307+E309+E311+E314+E316</f>
        <v>10859980</v>
      </c>
      <c r="F306" s="90">
        <f>F307+F309+F311+F314+F316</f>
        <v>76364505</v>
      </c>
      <c r="G306" s="46">
        <f t="shared" si="96"/>
        <v>87224485</v>
      </c>
      <c r="H306" s="108">
        <f t="shared" si="99"/>
        <v>435515</v>
      </c>
      <c r="I306" s="47">
        <f t="shared" si="93"/>
        <v>435515</v>
      </c>
    </row>
    <row r="307" spans="1:9" ht="15.75" customHeight="1" x14ac:dyDescent="0.25">
      <c r="A307" s="107" t="s">
        <v>473</v>
      </c>
      <c r="B307" s="63" t="s">
        <v>175</v>
      </c>
      <c r="C307" s="90">
        <f>C308</f>
        <v>25267800</v>
      </c>
      <c r="D307" s="90">
        <f>D308</f>
        <v>25267800</v>
      </c>
      <c r="E307" s="90">
        <f>E308</f>
        <v>2083000</v>
      </c>
      <c r="F307" s="90">
        <f>F308</f>
        <v>23137800</v>
      </c>
      <c r="G307" s="46">
        <f t="shared" si="96"/>
        <v>25220800</v>
      </c>
      <c r="H307" s="108">
        <f t="shared" si="99"/>
        <v>47000</v>
      </c>
      <c r="I307" s="47">
        <f t="shared" si="93"/>
        <v>47000</v>
      </c>
    </row>
    <row r="308" spans="1:9" ht="15.75" customHeight="1" x14ac:dyDescent="0.25">
      <c r="A308" s="109" t="s">
        <v>474</v>
      </c>
      <c r="B308" s="65" t="s">
        <v>242</v>
      </c>
      <c r="C308" s="99">
        <v>25267800</v>
      </c>
      <c r="D308" s="99">
        <v>25267800</v>
      </c>
      <c r="E308" s="66">
        <v>2083000</v>
      </c>
      <c r="F308" s="66">
        <v>23137800</v>
      </c>
      <c r="G308" s="11">
        <f t="shared" si="96"/>
        <v>25220800</v>
      </c>
      <c r="H308" s="110">
        <f t="shared" si="99"/>
        <v>47000</v>
      </c>
      <c r="I308" s="12">
        <f t="shared" si="93"/>
        <v>47000</v>
      </c>
    </row>
    <row r="309" spans="1:9" ht="15.75" customHeight="1" x14ac:dyDescent="0.25">
      <c r="A309" s="107" t="s">
        <v>475</v>
      </c>
      <c r="B309" s="63" t="s">
        <v>182</v>
      </c>
      <c r="C309" s="90">
        <f>C310</f>
        <v>877200</v>
      </c>
      <c r="D309" s="90">
        <f>D310</f>
        <v>877200</v>
      </c>
      <c r="E309" s="90">
        <f>E310</f>
        <v>0</v>
      </c>
      <c r="F309" s="90">
        <f>F310</f>
        <v>877200</v>
      </c>
      <c r="G309" s="46">
        <f t="shared" si="96"/>
        <v>877200</v>
      </c>
      <c r="H309" s="108">
        <f t="shared" si="99"/>
        <v>0</v>
      </c>
      <c r="I309" s="47">
        <f t="shared" si="93"/>
        <v>0</v>
      </c>
    </row>
    <row r="310" spans="1:9" ht="15.75" customHeight="1" x14ac:dyDescent="0.25">
      <c r="A310" s="109" t="s">
        <v>476</v>
      </c>
      <c r="B310" s="65" t="s">
        <v>453</v>
      </c>
      <c r="C310" s="99">
        <v>877200</v>
      </c>
      <c r="D310" s="99">
        <v>877200</v>
      </c>
      <c r="E310" s="66">
        <v>0</v>
      </c>
      <c r="F310" s="66">
        <v>877200</v>
      </c>
      <c r="G310" s="11">
        <f t="shared" si="96"/>
        <v>877200</v>
      </c>
      <c r="H310" s="110">
        <f t="shared" si="99"/>
        <v>0</v>
      </c>
      <c r="I310" s="12">
        <f t="shared" si="93"/>
        <v>0</v>
      </c>
    </row>
    <row r="311" spans="1:9" ht="15.75" customHeight="1" x14ac:dyDescent="0.25">
      <c r="A311" s="107" t="s">
        <v>477</v>
      </c>
      <c r="B311" s="63" t="s">
        <v>141</v>
      </c>
      <c r="C311" s="90">
        <f>C313+C312</f>
        <v>10675000</v>
      </c>
      <c r="D311" s="90">
        <f>D313+D312</f>
        <v>10675000</v>
      </c>
      <c r="E311" s="90">
        <f>E313+E312</f>
        <v>1180000</v>
      </c>
      <c r="F311" s="90">
        <f>F312+F313</f>
        <v>9375000</v>
      </c>
      <c r="G311" s="46">
        <f t="shared" si="96"/>
        <v>10555000</v>
      </c>
      <c r="H311" s="108">
        <f t="shared" si="99"/>
        <v>120000</v>
      </c>
      <c r="I311" s="47">
        <f t="shared" si="93"/>
        <v>120000</v>
      </c>
    </row>
    <row r="312" spans="1:9" ht="15.75" customHeight="1" x14ac:dyDescent="0.25">
      <c r="A312" s="109" t="s">
        <v>478</v>
      </c>
      <c r="B312" s="65" t="s">
        <v>145</v>
      </c>
      <c r="C312" s="99">
        <v>255000</v>
      </c>
      <c r="D312" s="99">
        <v>255000</v>
      </c>
      <c r="E312" s="99">
        <v>0</v>
      </c>
      <c r="F312" s="99">
        <v>255000</v>
      </c>
      <c r="G312" s="11">
        <f>E312+F312</f>
        <v>255000</v>
      </c>
      <c r="H312" s="110">
        <f>C312-G312</f>
        <v>0</v>
      </c>
      <c r="I312" s="12">
        <f>D312-G312</f>
        <v>0</v>
      </c>
    </row>
    <row r="313" spans="1:9" ht="15.75" customHeight="1" x14ac:dyDescent="0.25">
      <c r="A313" s="109" t="s">
        <v>479</v>
      </c>
      <c r="B313" s="65" t="s">
        <v>187</v>
      </c>
      <c r="C313" s="99">
        <v>10420000</v>
      </c>
      <c r="D313" s="99">
        <v>10420000</v>
      </c>
      <c r="E313" s="66">
        <f>600000+580000</f>
        <v>1180000</v>
      </c>
      <c r="F313" s="66">
        <v>9120000</v>
      </c>
      <c r="G313" s="11">
        <f t="shared" si="96"/>
        <v>10300000</v>
      </c>
      <c r="H313" s="110">
        <f t="shared" si="99"/>
        <v>120000</v>
      </c>
      <c r="I313" s="12">
        <f t="shared" si="93"/>
        <v>120000</v>
      </c>
    </row>
    <row r="314" spans="1:9" ht="15.75" customHeight="1" x14ac:dyDescent="0.25">
      <c r="A314" s="107" t="s">
        <v>480</v>
      </c>
      <c r="B314" s="63" t="s">
        <v>267</v>
      </c>
      <c r="C314" s="90">
        <f>C315</f>
        <v>40240000</v>
      </c>
      <c r="D314" s="90">
        <f>D315</f>
        <v>40240000</v>
      </c>
      <c r="E314" s="64">
        <f>E315</f>
        <v>7596980</v>
      </c>
      <c r="F314" s="64">
        <f>F315</f>
        <v>32374505</v>
      </c>
      <c r="G314" s="46">
        <f>E314+F314</f>
        <v>39971485</v>
      </c>
      <c r="H314" s="108">
        <f>C314-G314</f>
        <v>268515</v>
      </c>
      <c r="I314" s="47">
        <f>D314-G314</f>
        <v>268515</v>
      </c>
    </row>
    <row r="315" spans="1:9" ht="15.75" customHeight="1" x14ac:dyDescent="0.25">
      <c r="A315" s="109" t="s">
        <v>481</v>
      </c>
      <c r="B315" s="65" t="s">
        <v>153</v>
      </c>
      <c r="C315" s="99">
        <v>40240000</v>
      </c>
      <c r="D315" s="99">
        <v>40240000</v>
      </c>
      <c r="E315" s="66">
        <f>370000+7226980</f>
        <v>7596980</v>
      </c>
      <c r="F315" s="66">
        <v>32374505</v>
      </c>
      <c r="G315" s="11">
        <f>E315+F315</f>
        <v>39971485</v>
      </c>
      <c r="H315" s="110">
        <f>C315-G315</f>
        <v>268515</v>
      </c>
      <c r="I315" s="12">
        <f>D315-G315</f>
        <v>268515</v>
      </c>
    </row>
    <row r="316" spans="1:9" ht="15.75" customHeight="1" x14ac:dyDescent="0.25">
      <c r="A316" s="107" t="s">
        <v>482</v>
      </c>
      <c r="B316" s="63" t="s">
        <v>435</v>
      </c>
      <c r="C316" s="90">
        <f>C317+C318</f>
        <v>10600000</v>
      </c>
      <c r="D316" s="90">
        <f>D317+D318</f>
        <v>10600000</v>
      </c>
      <c r="E316" s="90">
        <f>E317+E318</f>
        <v>0</v>
      </c>
      <c r="F316" s="90">
        <f>F317+F318</f>
        <v>10600000</v>
      </c>
      <c r="G316" s="46">
        <f>G317+G318</f>
        <v>10600000</v>
      </c>
      <c r="H316" s="108">
        <f t="shared" si="99"/>
        <v>0</v>
      </c>
      <c r="I316" s="47">
        <f t="shared" si="93"/>
        <v>0</v>
      </c>
    </row>
    <row r="317" spans="1:9" ht="15.75" customHeight="1" x14ac:dyDescent="0.25">
      <c r="A317" s="109" t="s">
        <v>483</v>
      </c>
      <c r="B317" s="65" t="s">
        <v>437</v>
      </c>
      <c r="C317" s="99">
        <v>1600000</v>
      </c>
      <c r="D317" s="99">
        <v>1600000</v>
      </c>
      <c r="E317" s="99">
        <v>0</v>
      </c>
      <c r="F317" s="99">
        <v>1600000</v>
      </c>
      <c r="G317" s="11">
        <f>E317+F317</f>
        <v>1600000</v>
      </c>
      <c r="H317" s="110">
        <f>C317-G317</f>
        <v>0</v>
      </c>
      <c r="I317" s="12">
        <f>D317-G317</f>
        <v>0</v>
      </c>
    </row>
    <row r="318" spans="1:9" ht="17.45" customHeight="1" x14ac:dyDescent="0.25">
      <c r="A318" s="111" t="s">
        <v>484</v>
      </c>
      <c r="B318" s="67" t="s">
        <v>275</v>
      </c>
      <c r="C318" s="100">
        <v>9000000</v>
      </c>
      <c r="D318" s="100">
        <v>9000000</v>
      </c>
      <c r="E318" s="68">
        <v>0</v>
      </c>
      <c r="F318" s="68">
        <v>9000000</v>
      </c>
      <c r="G318" s="52">
        <f t="shared" si="96"/>
        <v>9000000</v>
      </c>
      <c r="H318" s="112">
        <f t="shared" si="99"/>
        <v>0</v>
      </c>
      <c r="I318" s="53">
        <f t="shared" si="93"/>
        <v>0</v>
      </c>
    </row>
    <row r="319" spans="1:9" ht="20.45" customHeight="1" x14ac:dyDescent="0.25">
      <c r="A319" s="54" t="s">
        <v>485</v>
      </c>
      <c r="B319" s="101" t="s">
        <v>486</v>
      </c>
      <c r="C319" s="40">
        <f>C320+C323+C326</f>
        <v>199922000</v>
      </c>
      <c r="D319" s="40">
        <f>D320+D323+D326</f>
        <v>199922000</v>
      </c>
      <c r="E319" s="40">
        <f>E320+E323+E326</f>
        <v>3396000</v>
      </c>
      <c r="F319" s="40">
        <f>F320+F323+F326</f>
        <v>194624663</v>
      </c>
      <c r="G319" s="41">
        <f>E319+F319</f>
        <v>198020663</v>
      </c>
      <c r="H319" s="41">
        <f>C319-G319</f>
        <v>1901337</v>
      </c>
      <c r="I319" s="39">
        <f t="shared" si="93"/>
        <v>1901337</v>
      </c>
    </row>
    <row r="320" spans="1:9" ht="15.75" customHeight="1" x14ac:dyDescent="0.25">
      <c r="A320" s="105" t="s">
        <v>487</v>
      </c>
      <c r="B320" s="58" t="s">
        <v>31</v>
      </c>
      <c r="C320" s="98">
        <f>C321</f>
        <v>15180000</v>
      </c>
      <c r="D320" s="98">
        <f>D321</f>
        <v>15180000</v>
      </c>
      <c r="E320" s="98">
        <f t="shared" ref="E320:E321" si="100">E321</f>
        <v>2530000</v>
      </c>
      <c r="F320" s="98">
        <f>F321</f>
        <v>12650000</v>
      </c>
      <c r="G320" s="70">
        <f>E320+F320</f>
        <v>15180000</v>
      </c>
      <c r="H320" s="70">
        <f>C320-G320</f>
        <v>0</v>
      </c>
      <c r="I320" s="62">
        <f t="shared" si="93"/>
        <v>0</v>
      </c>
    </row>
    <row r="321" spans="1:9" ht="15.75" customHeight="1" x14ac:dyDescent="0.25">
      <c r="A321" s="107" t="s">
        <v>488</v>
      </c>
      <c r="B321" s="63" t="s">
        <v>164</v>
      </c>
      <c r="C321" s="90">
        <f>C322</f>
        <v>15180000</v>
      </c>
      <c r="D321" s="90">
        <f>D322</f>
        <v>15180000</v>
      </c>
      <c r="E321" s="90">
        <f t="shared" si="100"/>
        <v>2530000</v>
      </c>
      <c r="F321" s="90">
        <f>F322</f>
        <v>12650000</v>
      </c>
      <c r="G321" s="46">
        <f>E321+F321</f>
        <v>15180000</v>
      </c>
      <c r="H321" s="46">
        <f t="shared" ref="H321:H342" si="101">C321-G321</f>
        <v>0</v>
      </c>
      <c r="I321" s="47">
        <f t="shared" si="93"/>
        <v>0</v>
      </c>
    </row>
    <row r="322" spans="1:9" ht="15.75" customHeight="1" x14ac:dyDescent="0.25">
      <c r="A322" s="109" t="s">
        <v>489</v>
      </c>
      <c r="B322" s="65" t="s">
        <v>412</v>
      </c>
      <c r="C322" s="99">
        <v>15180000</v>
      </c>
      <c r="D322" s="99">
        <v>15180000</v>
      </c>
      <c r="E322" s="66">
        <f>1265000+1265000</f>
        <v>2530000</v>
      </c>
      <c r="F322" s="66">
        <v>12650000</v>
      </c>
      <c r="G322" s="11">
        <f t="shared" ref="G322:G343" si="102">E322+F322</f>
        <v>15180000</v>
      </c>
      <c r="H322" s="11">
        <f t="shared" si="101"/>
        <v>0</v>
      </c>
      <c r="I322" s="12">
        <f t="shared" si="93"/>
        <v>0</v>
      </c>
    </row>
    <row r="323" spans="1:9" ht="15.75" customHeight="1" x14ac:dyDescent="0.25">
      <c r="A323" s="107" t="s">
        <v>490</v>
      </c>
      <c r="B323" s="63" t="s">
        <v>319</v>
      </c>
      <c r="C323" s="90">
        <f t="shared" ref="C323:E324" si="103">C324</f>
        <v>1020000</v>
      </c>
      <c r="D323" s="90">
        <f t="shared" si="103"/>
        <v>1020000</v>
      </c>
      <c r="E323" s="90">
        <f t="shared" si="103"/>
        <v>0</v>
      </c>
      <c r="F323" s="90">
        <f>F324</f>
        <v>0</v>
      </c>
      <c r="G323" s="46">
        <f t="shared" si="102"/>
        <v>0</v>
      </c>
      <c r="H323" s="46">
        <f t="shared" si="101"/>
        <v>1020000</v>
      </c>
      <c r="I323" s="47">
        <f t="shared" si="93"/>
        <v>1020000</v>
      </c>
    </row>
    <row r="324" spans="1:9" ht="15.75" customHeight="1" x14ac:dyDescent="0.25">
      <c r="A324" s="107" t="s">
        <v>491</v>
      </c>
      <c r="B324" s="63" t="s">
        <v>178</v>
      </c>
      <c r="C324" s="90">
        <f t="shared" si="103"/>
        <v>1020000</v>
      </c>
      <c r="D324" s="90">
        <f t="shared" si="103"/>
        <v>1020000</v>
      </c>
      <c r="E324" s="90">
        <f t="shared" si="103"/>
        <v>0</v>
      </c>
      <c r="F324" s="90">
        <f>F325</f>
        <v>0</v>
      </c>
      <c r="G324" s="46">
        <f t="shared" si="102"/>
        <v>0</v>
      </c>
      <c r="H324" s="46">
        <f t="shared" si="101"/>
        <v>1020000</v>
      </c>
      <c r="I324" s="47">
        <f t="shared" si="93"/>
        <v>1020000</v>
      </c>
    </row>
    <row r="325" spans="1:9" ht="15.75" customHeight="1" x14ac:dyDescent="0.25">
      <c r="A325" s="109" t="s">
        <v>492</v>
      </c>
      <c r="B325" s="65" t="s">
        <v>180</v>
      </c>
      <c r="C325" s="99">
        <v>1020000</v>
      </c>
      <c r="D325" s="99">
        <v>1020000</v>
      </c>
      <c r="E325" s="66">
        <v>0</v>
      </c>
      <c r="F325" s="66"/>
      <c r="G325" s="11">
        <f t="shared" si="102"/>
        <v>0</v>
      </c>
      <c r="H325" s="11">
        <f t="shared" si="101"/>
        <v>1020000</v>
      </c>
      <c r="I325" s="12">
        <f t="shared" si="93"/>
        <v>1020000</v>
      </c>
    </row>
    <row r="326" spans="1:9" ht="15.75" customHeight="1" x14ac:dyDescent="0.25">
      <c r="A326" s="107" t="s">
        <v>493</v>
      </c>
      <c r="B326" s="63" t="s">
        <v>193</v>
      </c>
      <c r="C326" s="90">
        <f>C327+C329+C334</f>
        <v>183722000</v>
      </c>
      <c r="D326" s="90">
        <f>D327+D329+D334</f>
        <v>183722000</v>
      </c>
      <c r="E326" s="90">
        <f>E327+E329+E334</f>
        <v>866000</v>
      </c>
      <c r="F326" s="90">
        <f>F327+F329+F334</f>
        <v>181974663</v>
      </c>
      <c r="G326" s="46">
        <f t="shared" si="102"/>
        <v>182840663</v>
      </c>
      <c r="H326" s="46">
        <f t="shared" si="101"/>
        <v>881337</v>
      </c>
      <c r="I326" s="47">
        <f t="shared" si="93"/>
        <v>881337</v>
      </c>
    </row>
    <row r="327" spans="1:9" ht="15.75" customHeight="1" x14ac:dyDescent="0.25">
      <c r="A327" s="107" t="s">
        <v>494</v>
      </c>
      <c r="B327" s="63" t="s">
        <v>281</v>
      </c>
      <c r="C327" s="90">
        <f>C328</f>
        <v>155661000</v>
      </c>
      <c r="D327" s="90">
        <f>D328</f>
        <v>155661000</v>
      </c>
      <c r="E327" s="64">
        <f>E328</f>
        <v>0</v>
      </c>
      <c r="F327" s="64">
        <f>F328</f>
        <v>154842600</v>
      </c>
      <c r="G327" s="46">
        <f t="shared" si="102"/>
        <v>154842600</v>
      </c>
      <c r="H327" s="46">
        <f t="shared" si="101"/>
        <v>818400</v>
      </c>
      <c r="I327" s="47">
        <f t="shared" si="93"/>
        <v>818400</v>
      </c>
    </row>
    <row r="328" spans="1:9" ht="15.75" customHeight="1" x14ac:dyDescent="0.25">
      <c r="A328" s="109" t="s">
        <v>495</v>
      </c>
      <c r="B328" s="65" t="s">
        <v>496</v>
      </c>
      <c r="C328" s="99">
        <v>155661000</v>
      </c>
      <c r="D328" s="99">
        <v>155661000</v>
      </c>
      <c r="E328" s="66">
        <v>0</v>
      </c>
      <c r="F328" s="66">
        <v>154842600</v>
      </c>
      <c r="G328" s="11">
        <f t="shared" si="102"/>
        <v>154842600</v>
      </c>
      <c r="H328" s="11">
        <f t="shared" si="101"/>
        <v>818400</v>
      </c>
      <c r="I328" s="12">
        <f t="shared" si="93"/>
        <v>818400</v>
      </c>
    </row>
    <row r="329" spans="1:9" ht="13.9" customHeight="1" x14ac:dyDescent="0.25">
      <c r="A329" s="107" t="s">
        <v>497</v>
      </c>
      <c r="B329" s="63" t="s">
        <v>31</v>
      </c>
      <c r="C329" s="90">
        <v>2300000</v>
      </c>
      <c r="D329" s="90">
        <v>2300000</v>
      </c>
      <c r="E329" s="64">
        <f>E330</f>
        <v>0</v>
      </c>
      <c r="F329" s="64">
        <f>F330</f>
        <v>2300000</v>
      </c>
      <c r="G329" s="46">
        <f t="shared" si="102"/>
        <v>2300000</v>
      </c>
      <c r="H329" s="46">
        <f t="shared" si="101"/>
        <v>0</v>
      </c>
      <c r="I329" s="47">
        <f t="shared" ref="I329:I342" si="104">D329-G329</f>
        <v>0</v>
      </c>
    </row>
    <row r="330" spans="1:9" ht="12.6" customHeight="1" x14ac:dyDescent="0.25">
      <c r="A330" s="107" t="s">
        <v>498</v>
      </c>
      <c r="B330" s="63" t="s">
        <v>499</v>
      </c>
      <c r="C330" s="90">
        <v>2300000</v>
      </c>
      <c r="D330" s="90">
        <v>2300000</v>
      </c>
      <c r="E330" s="64">
        <f>E331+E332+E333</f>
        <v>0</v>
      </c>
      <c r="F330" s="64">
        <f>F331+F332+F333</f>
        <v>2300000</v>
      </c>
      <c r="G330" s="46">
        <f t="shared" si="102"/>
        <v>2300000</v>
      </c>
      <c r="H330" s="46">
        <f t="shared" si="101"/>
        <v>0</v>
      </c>
      <c r="I330" s="47">
        <f t="shared" si="104"/>
        <v>0</v>
      </c>
    </row>
    <row r="331" spans="1:9" ht="15.75" customHeight="1" x14ac:dyDescent="0.25">
      <c r="A331" s="109" t="s">
        <v>500</v>
      </c>
      <c r="B331" s="65" t="s">
        <v>253</v>
      </c>
      <c r="C331" s="99">
        <v>780000</v>
      </c>
      <c r="D331" s="99">
        <v>780000</v>
      </c>
      <c r="E331" s="66">
        <v>0</v>
      </c>
      <c r="F331" s="66">
        <v>780000</v>
      </c>
      <c r="G331" s="11">
        <f t="shared" si="102"/>
        <v>780000</v>
      </c>
      <c r="H331" s="11">
        <f t="shared" si="101"/>
        <v>0</v>
      </c>
      <c r="I331" s="12">
        <f t="shared" si="104"/>
        <v>0</v>
      </c>
    </row>
    <row r="332" spans="1:9" ht="15.75" customHeight="1" x14ac:dyDescent="0.25">
      <c r="A332" s="109" t="s">
        <v>501</v>
      </c>
      <c r="B332" s="65" t="s">
        <v>502</v>
      </c>
      <c r="C332" s="99">
        <v>450000</v>
      </c>
      <c r="D332" s="99">
        <v>450000</v>
      </c>
      <c r="E332" s="66">
        <v>0</v>
      </c>
      <c r="F332" s="66">
        <v>450000</v>
      </c>
      <c r="G332" s="11">
        <f t="shared" si="102"/>
        <v>450000</v>
      </c>
      <c r="H332" s="11">
        <f t="shared" si="101"/>
        <v>0</v>
      </c>
      <c r="I332" s="12">
        <f t="shared" si="104"/>
        <v>0</v>
      </c>
    </row>
    <row r="333" spans="1:9" ht="15.75" customHeight="1" x14ac:dyDescent="0.25">
      <c r="A333" s="109" t="s">
        <v>503</v>
      </c>
      <c r="B333" s="65" t="s">
        <v>504</v>
      </c>
      <c r="C333" s="99">
        <v>1070000</v>
      </c>
      <c r="D333" s="99">
        <v>1070000</v>
      </c>
      <c r="E333" s="66">
        <v>0</v>
      </c>
      <c r="F333" s="66">
        <v>1070000</v>
      </c>
      <c r="G333" s="11">
        <f t="shared" si="102"/>
        <v>1070000</v>
      </c>
      <c r="H333" s="11">
        <f t="shared" si="101"/>
        <v>0</v>
      </c>
      <c r="I333" s="12">
        <f t="shared" si="104"/>
        <v>0</v>
      </c>
    </row>
    <row r="334" spans="1:9" ht="15.75" customHeight="1" x14ac:dyDescent="0.25">
      <c r="A334" s="107" t="s">
        <v>505</v>
      </c>
      <c r="B334" s="63" t="s">
        <v>61</v>
      </c>
      <c r="C334" s="90">
        <v>25761000</v>
      </c>
      <c r="D334" s="90">
        <v>25761000</v>
      </c>
      <c r="E334" s="64">
        <f>E335+E338+E340</f>
        <v>866000</v>
      </c>
      <c r="F334" s="64">
        <f>F335+F338+F340</f>
        <v>24832063</v>
      </c>
      <c r="G334" s="46">
        <f t="shared" si="102"/>
        <v>25698063</v>
      </c>
      <c r="H334" s="46">
        <f t="shared" si="101"/>
        <v>62937</v>
      </c>
      <c r="I334" s="47">
        <f t="shared" si="104"/>
        <v>62937</v>
      </c>
    </row>
    <row r="335" spans="1:9" ht="15.75" customHeight="1" x14ac:dyDescent="0.25">
      <c r="A335" s="107" t="s">
        <v>506</v>
      </c>
      <c r="B335" s="63" t="s">
        <v>175</v>
      </c>
      <c r="C335" s="90">
        <v>561000</v>
      </c>
      <c r="D335" s="90">
        <v>561000</v>
      </c>
      <c r="E335" s="64">
        <f>E336+E337</f>
        <v>0</v>
      </c>
      <c r="F335" s="64">
        <f>F336+F337</f>
        <v>561000</v>
      </c>
      <c r="G335" s="46">
        <f t="shared" si="102"/>
        <v>561000</v>
      </c>
      <c r="H335" s="46">
        <f t="shared" si="101"/>
        <v>0</v>
      </c>
      <c r="I335" s="47">
        <f t="shared" si="104"/>
        <v>0</v>
      </c>
    </row>
    <row r="336" spans="1:9" ht="15.75" customHeight="1" x14ac:dyDescent="0.25">
      <c r="A336" s="109" t="s">
        <v>507</v>
      </c>
      <c r="B336" s="65" t="s">
        <v>242</v>
      </c>
      <c r="C336" s="99">
        <v>501000</v>
      </c>
      <c r="D336" s="99">
        <v>501000</v>
      </c>
      <c r="E336" s="66">
        <v>0</v>
      </c>
      <c r="F336" s="66">
        <v>501000</v>
      </c>
      <c r="G336" s="11">
        <f t="shared" si="102"/>
        <v>501000</v>
      </c>
      <c r="H336" s="11">
        <f t="shared" si="101"/>
        <v>0</v>
      </c>
      <c r="I336" s="12">
        <f t="shared" si="104"/>
        <v>0</v>
      </c>
    </row>
    <row r="337" spans="1:9" ht="15.75" customHeight="1" x14ac:dyDescent="0.25">
      <c r="A337" s="109" t="s">
        <v>508</v>
      </c>
      <c r="B337" s="65" t="s">
        <v>509</v>
      </c>
      <c r="C337" s="99">
        <v>60000</v>
      </c>
      <c r="D337" s="99">
        <v>60000</v>
      </c>
      <c r="E337" s="66">
        <v>0</v>
      </c>
      <c r="F337" s="66">
        <v>60000</v>
      </c>
      <c r="G337" s="11">
        <f t="shared" si="102"/>
        <v>60000</v>
      </c>
      <c r="H337" s="11">
        <f t="shared" si="101"/>
        <v>0</v>
      </c>
      <c r="I337" s="12">
        <f t="shared" si="104"/>
        <v>0</v>
      </c>
    </row>
    <row r="338" spans="1:9" ht="15.75" customHeight="1" x14ac:dyDescent="0.25">
      <c r="A338" s="107" t="s">
        <v>510</v>
      </c>
      <c r="B338" s="63" t="s">
        <v>182</v>
      </c>
      <c r="C338" s="90">
        <v>2000000</v>
      </c>
      <c r="D338" s="90">
        <v>2000000</v>
      </c>
      <c r="E338" s="64">
        <f>E339</f>
        <v>0</v>
      </c>
      <c r="F338" s="64">
        <f>F339</f>
        <v>2000000</v>
      </c>
      <c r="G338" s="46">
        <f t="shared" si="102"/>
        <v>2000000</v>
      </c>
      <c r="H338" s="46">
        <f t="shared" si="101"/>
        <v>0</v>
      </c>
      <c r="I338" s="47">
        <f t="shared" si="104"/>
        <v>0</v>
      </c>
    </row>
    <row r="339" spans="1:9" ht="15.75" customHeight="1" x14ac:dyDescent="0.25">
      <c r="A339" s="109" t="s">
        <v>511</v>
      </c>
      <c r="B339" s="65" t="s">
        <v>453</v>
      </c>
      <c r="C339" s="99">
        <v>2000000</v>
      </c>
      <c r="D339" s="99">
        <v>2000000</v>
      </c>
      <c r="E339" s="66">
        <v>0</v>
      </c>
      <c r="F339" s="66">
        <v>2000000</v>
      </c>
      <c r="G339" s="11">
        <f t="shared" si="102"/>
        <v>2000000</v>
      </c>
      <c r="H339" s="11">
        <f t="shared" si="101"/>
        <v>0</v>
      </c>
      <c r="I339" s="12">
        <f t="shared" si="104"/>
        <v>0</v>
      </c>
    </row>
    <row r="340" spans="1:9" ht="15.75" customHeight="1" x14ac:dyDescent="0.25">
      <c r="A340" s="107" t="s">
        <v>512</v>
      </c>
      <c r="B340" s="63" t="s">
        <v>267</v>
      </c>
      <c r="C340" s="90">
        <v>23200000</v>
      </c>
      <c r="D340" s="90">
        <v>23200000</v>
      </c>
      <c r="E340" s="64">
        <f>E341+E342</f>
        <v>866000</v>
      </c>
      <c r="F340" s="64">
        <f>F341+F342</f>
        <v>22271063</v>
      </c>
      <c r="G340" s="46">
        <f t="shared" si="102"/>
        <v>23137063</v>
      </c>
      <c r="H340" s="46">
        <f t="shared" si="101"/>
        <v>62937</v>
      </c>
      <c r="I340" s="47">
        <f t="shared" si="104"/>
        <v>62937</v>
      </c>
    </row>
    <row r="341" spans="1:9" ht="15.75" customHeight="1" x14ac:dyDescent="0.25">
      <c r="A341" s="109" t="s">
        <v>513</v>
      </c>
      <c r="B341" s="65" t="s">
        <v>514</v>
      </c>
      <c r="C341" s="99">
        <v>9000000</v>
      </c>
      <c r="D341" s="99">
        <v>9000000</v>
      </c>
      <c r="E341" s="66">
        <f>217000+285000+182000+182000</f>
        <v>866000</v>
      </c>
      <c r="F341" s="66">
        <v>8134000</v>
      </c>
      <c r="G341" s="11">
        <f t="shared" si="102"/>
        <v>9000000</v>
      </c>
      <c r="H341" s="11">
        <f t="shared" si="101"/>
        <v>0</v>
      </c>
      <c r="I341" s="12">
        <f t="shared" si="104"/>
        <v>0</v>
      </c>
    </row>
    <row r="342" spans="1:9" ht="15.75" customHeight="1" x14ac:dyDescent="0.25">
      <c r="A342" s="111" t="s">
        <v>515</v>
      </c>
      <c r="B342" s="67" t="s">
        <v>516</v>
      </c>
      <c r="C342" s="100">
        <v>14200000</v>
      </c>
      <c r="D342" s="100">
        <v>14200000</v>
      </c>
      <c r="E342" s="68">
        <v>0</v>
      </c>
      <c r="F342" s="68">
        <v>14137063</v>
      </c>
      <c r="G342" s="52">
        <f>E342+F342</f>
        <v>14137063</v>
      </c>
      <c r="H342" s="52">
        <f t="shared" si="101"/>
        <v>62937</v>
      </c>
      <c r="I342" s="53">
        <f t="shared" si="104"/>
        <v>62937</v>
      </c>
    </row>
    <row r="343" spans="1:9" ht="29.25" customHeight="1" x14ac:dyDescent="0.25">
      <c r="A343" s="54" t="s">
        <v>517</v>
      </c>
      <c r="B343" s="55" t="s">
        <v>518</v>
      </c>
      <c r="C343" s="89">
        <f>C344</f>
        <v>49541000</v>
      </c>
      <c r="D343" s="89">
        <f>D344</f>
        <v>49541000</v>
      </c>
      <c r="E343" s="87">
        <f>E344</f>
        <v>0</v>
      </c>
      <c r="F343" s="89">
        <f>F344</f>
        <v>49222600</v>
      </c>
      <c r="G343" s="41">
        <f t="shared" si="102"/>
        <v>49222600</v>
      </c>
      <c r="H343" s="39">
        <f>+C343-G343</f>
        <v>318400</v>
      </c>
      <c r="I343" s="39">
        <f t="shared" si="93"/>
        <v>318400</v>
      </c>
    </row>
    <row r="344" spans="1:9" ht="15.75" customHeight="1" x14ac:dyDescent="0.25">
      <c r="A344" s="59" t="s">
        <v>519</v>
      </c>
      <c r="B344" s="59" t="s">
        <v>193</v>
      </c>
      <c r="C344" s="61">
        <f>C345+C349+C354</f>
        <v>49541000</v>
      </c>
      <c r="D344" s="61">
        <f>D345+D349+D354</f>
        <v>49541000</v>
      </c>
      <c r="E344" s="61">
        <f>E345+E349+E354</f>
        <v>0</v>
      </c>
      <c r="F344" s="61">
        <f>F345+F349+F354</f>
        <v>49222600</v>
      </c>
      <c r="G344" s="70">
        <f>E344+F344</f>
        <v>49222600</v>
      </c>
      <c r="H344" s="62">
        <f>C344-G344</f>
        <v>318400</v>
      </c>
      <c r="I344" s="62">
        <f t="shared" si="93"/>
        <v>318400</v>
      </c>
    </row>
    <row r="345" spans="1:9" ht="15.75" customHeight="1" x14ac:dyDescent="0.25">
      <c r="A345" s="42" t="s">
        <v>520</v>
      </c>
      <c r="B345" s="42" t="s">
        <v>281</v>
      </c>
      <c r="C345" s="64">
        <f>C346+C347+C348</f>
        <v>46000000</v>
      </c>
      <c r="D345" s="64">
        <f>D346+D347+D348</f>
        <v>46000000</v>
      </c>
      <c r="E345" s="64">
        <f>E346+E347+E348</f>
        <v>0</v>
      </c>
      <c r="F345" s="64">
        <f>F346+F347+F348</f>
        <v>45881600</v>
      </c>
      <c r="G345" s="46">
        <f t="shared" ref="G345:G360" si="105">E345+F345</f>
        <v>45881600</v>
      </c>
      <c r="H345" s="47">
        <f t="shared" ref="H345:H360" si="106">C345-G345</f>
        <v>118400</v>
      </c>
      <c r="I345" s="47">
        <f t="shared" si="93"/>
        <v>118400</v>
      </c>
    </row>
    <row r="346" spans="1:9" ht="15.75" customHeight="1" x14ac:dyDescent="0.25">
      <c r="A346" s="7" t="s">
        <v>521</v>
      </c>
      <c r="B346" s="7" t="s">
        <v>522</v>
      </c>
      <c r="C346" s="66">
        <v>17000000</v>
      </c>
      <c r="D346" s="66">
        <v>17000000</v>
      </c>
      <c r="E346" s="66">
        <v>0</v>
      </c>
      <c r="F346" s="11">
        <v>17000000</v>
      </c>
      <c r="G346" s="11">
        <f t="shared" si="105"/>
        <v>17000000</v>
      </c>
      <c r="H346" s="12">
        <f t="shared" si="106"/>
        <v>0</v>
      </c>
      <c r="I346" s="12">
        <f t="shared" si="93"/>
        <v>0</v>
      </c>
    </row>
    <row r="347" spans="1:9" ht="15.75" customHeight="1" x14ac:dyDescent="0.25">
      <c r="A347" s="7" t="s">
        <v>523</v>
      </c>
      <c r="B347" s="7" t="s">
        <v>524</v>
      </c>
      <c r="C347" s="66">
        <v>3000000</v>
      </c>
      <c r="D347" s="66">
        <v>3000000</v>
      </c>
      <c r="E347" s="66">
        <v>0</v>
      </c>
      <c r="F347" s="11">
        <v>3000000</v>
      </c>
      <c r="G347" s="11">
        <f t="shared" si="105"/>
        <v>3000000</v>
      </c>
      <c r="H347" s="12">
        <f t="shared" si="106"/>
        <v>0</v>
      </c>
      <c r="I347" s="12">
        <f t="shared" ref="I347:I348" si="107">+D347-G347</f>
        <v>0</v>
      </c>
    </row>
    <row r="348" spans="1:9" ht="15.75" customHeight="1" x14ac:dyDescent="0.25">
      <c r="A348" s="7" t="s">
        <v>525</v>
      </c>
      <c r="B348" s="7" t="s">
        <v>526</v>
      </c>
      <c r="C348" s="66">
        <v>26000000</v>
      </c>
      <c r="D348" s="66">
        <v>26000000</v>
      </c>
      <c r="E348" s="66">
        <v>0</v>
      </c>
      <c r="F348" s="11">
        <v>25881600</v>
      </c>
      <c r="G348" s="11">
        <f t="shared" si="105"/>
        <v>25881600</v>
      </c>
      <c r="H348" s="12">
        <f t="shared" si="106"/>
        <v>118400</v>
      </c>
      <c r="I348" s="12">
        <f t="shared" si="107"/>
        <v>118400</v>
      </c>
    </row>
    <row r="349" spans="1:9" ht="15.75" customHeight="1" x14ac:dyDescent="0.25">
      <c r="A349" s="42" t="s">
        <v>527</v>
      </c>
      <c r="B349" s="42" t="s">
        <v>31</v>
      </c>
      <c r="C349" s="64">
        <f>C350</f>
        <v>1120000</v>
      </c>
      <c r="D349" s="64">
        <f>D350</f>
        <v>1120000</v>
      </c>
      <c r="E349" s="64">
        <f>E350</f>
        <v>0</v>
      </c>
      <c r="F349" s="46">
        <f>F350</f>
        <v>920000</v>
      </c>
      <c r="G349" s="46">
        <f t="shared" si="105"/>
        <v>920000</v>
      </c>
      <c r="H349" s="47">
        <f t="shared" si="106"/>
        <v>200000</v>
      </c>
      <c r="I349" s="47">
        <f>D349-G349</f>
        <v>200000</v>
      </c>
    </row>
    <row r="350" spans="1:9" ht="15.75" customHeight="1" x14ac:dyDescent="0.25">
      <c r="A350" s="42" t="s">
        <v>528</v>
      </c>
      <c r="B350" s="42" t="s">
        <v>236</v>
      </c>
      <c r="C350" s="64">
        <f>C351+C352+C353</f>
        <v>1120000</v>
      </c>
      <c r="D350" s="64">
        <f>D351+D352+D353</f>
        <v>1120000</v>
      </c>
      <c r="E350" s="64">
        <f>E351+E352+E353</f>
        <v>0</v>
      </c>
      <c r="F350" s="46">
        <f>F351+F352+F353</f>
        <v>920000</v>
      </c>
      <c r="G350" s="46">
        <f t="shared" si="105"/>
        <v>920000</v>
      </c>
      <c r="H350" s="47">
        <f t="shared" si="106"/>
        <v>200000</v>
      </c>
      <c r="I350" s="47">
        <f>D350-G350</f>
        <v>200000</v>
      </c>
    </row>
    <row r="351" spans="1:9" ht="15.75" customHeight="1" x14ac:dyDescent="0.25">
      <c r="A351" s="7" t="s">
        <v>529</v>
      </c>
      <c r="B351" s="7" t="s">
        <v>253</v>
      </c>
      <c r="C351" s="66">
        <v>720000</v>
      </c>
      <c r="D351" s="66">
        <v>720000</v>
      </c>
      <c r="E351" s="66">
        <v>0</v>
      </c>
      <c r="F351" s="11">
        <v>720000</v>
      </c>
      <c r="G351" s="11">
        <f t="shared" si="105"/>
        <v>720000</v>
      </c>
      <c r="H351" s="12">
        <f t="shared" si="106"/>
        <v>0</v>
      </c>
      <c r="I351" s="12">
        <f>C351-G351</f>
        <v>0</v>
      </c>
    </row>
    <row r="352" spans="1:9" ht="15.75" customHeight="1" x14ac:dyDescent="0.25">
      <c r="A352" s="7" t="s">
        <v>530</v>
      </c>
      <c r="B352" s="7" t="s">
        <v>531</v>
      </c>
      <c r="C352" s="66">
        <v>200000</v>
      </c>
      <c r="D352" s="66">
        <v>200000</v>
      </c>
      <c r="E352" s="66"/>
      <c r="F352" s="11"/>
      <c r="G352" s="11">
        <f t="shared" si="105"/>
        <v>0</v>
      </c>
      <c r="H352" s="12">
        <f t="shared" si="106"/>
        <v>200000</v>
      </c>
      <c r="I352" s="12">
        <f>C352-G352</f>
        <v>200000</v>
      </c>
    </row>
    <row r="353" spans="1:9" ht="15.75" customHeight="1" x14ac:dyDescent="0.25">
      <c r="A353" s="7" t="s">
        <v>532</v>
      </c>
      <c r="B353" s="7" t="s">
        <v>533</v>
      </c>
      <c r="C353" s="66">
        <v>200000</v>
      </c>
      <c r="D353" s="66">
        <v>200000</v>
      </c>
      <c r="E353" s="66">
        <v>0</v>
      </c>
      <c r="F353" s="11">
        <v>200000</v>
      </c>
      <c r="G353" s="11">
        <f t="shared" si="105"/>
        <v>200000</v>
      </c>
      <c r="H353" s="12">
        <f t="shared" si="106"/>
        <v>0</v>
      </c>
      <c r="I353" s="12">
        <f t="shared" ref="I353:I360" si="108">D353-G353</f>
        <v>0</v>
      </c>
    </row>
    <row r="354" spans="1:9" ht="15.75" customHeight="1" x14ac:dyDescent="0.25">
      <c r="A354" s="42" t="s">
        <v>534</v>
      </c>
      <c r="B354" s="42" t="s">
        <v>61</v>
      </c>
      <c r="C354" s="64">
        <f>C355+C357+C359</f>
        <v>2421000</v>
      </c>
      <c r="D354" s="64">
        <f>D355+D357+D359</f>
        <v>2421000</v>
      </c>
      <c r="E354" s="64">
        <f>E355+E357+E359</f>
        <v>0</v>
      </c>
      <c r="F354" s="46">
        <f>F355+F357+F359</f>
        <v>2421000</v>
      </c>
      <c r="G354" s="46">
        <f t="shared" si="105"/>
        <v>2421000</v>
      </c>
      <c r="H354" s="47">
        <f t="shared" si="106"/>
        <v>0</v>
      </c>
      <c r="I354" s="47">
        <f t="shared" si="108"/>
        <v>0</v>
      </c>
    </row>
    <row r="355" spans="1:9" ht="15.75" customHeight="1" x14ac:dyDescent="0.25">
      <c r="A355" s="42" t="s">
        <v>535</v>
      </c>
      <c r="B355" s="42" t="s">
        <v>175</v>
      </c>
      <c r="C355" s="64">
        <f>C356</f>
        <v>669000</v>
      </c>
      <c r="D355" s="64">
        <f>D356</f>
        <v>669000</v>
      </c>
      <c r="E355" s="64">
        <f>E356</f>
        <v>0</v>
      </c>
      <c r="F355" s="46">
        <f>F356</f>
        <v>669000</v>
      </c>
      <c r="G355" s="46">
        <f t="shared" si="105"/>
        <v>669000</v>
      </c>
      <c r="H355" s="47">
        <f t="shared" si="106"/>
        <v>0</v>
      </c>
      <c r="I355" s="47">
        <f t="shared" si="108"/>
        <v>0</v>
      </c>
    </row>
    <row r="356" spans="1:9" ht="15.75" customHeight="1" x14ac:dyDescent="0.25">
      <c r="A356" s="7" t="s">
        <v>536</v>
      </c>
      <c r="B356" s="7" t="s">
        <v>242</v>
      </c>
      <c r="C356" s="66">
        <v>669000</v>
      </c>
      <c r="D356" s="66">
        <v>669000</v>
      </c>
      <c r="E356" s="66">
        <v>0</v>
      </c>
      <c r="F356" s="11">
        <v>669000</v>
      </c>
      <c r="G356" s="11">
        <f t="shared" si="105"/>
        <v>669000</v>
      </c>
      <c r="H356" s="12">
        <f t="shared" si="106"/>
        <v>0</v>
      </c>
      <c r="I356" s="12">
        <f t="shared" si="108"/>
        <v>0</v>
      </c>
    </row>
    <row r="357" spans="1:9" ht="15.75" customHeight="1" x14ac:dyDescent="0.25">
      <c r="A357" s="42" t="s">
        <v>537</v>
      </c>
      <c r="B357" s="42" t="s">
        <v>114</v>
      </c>
      <c r="C357" s="64">
        <f>C358</f>
        <v>792000</v>
      </c>
      <c r="D357" s="64">
        <f>D358</f>
        <v>792000</v>
      </c>
      <c r="E357" s="64">
        <f>E358</f>
        <v>0</v>
      </c>
      <c r="F357" s="46">
        <f>F358</f>
        <v>792000</v>
      </c>
      <c r="G357" s="46">
        <f t="shared" si="105"/>
        <v>792000</v>
      </c>
      <c r="H357" s="47">
        <f t="shared" si="106"/>
        <v>0</v>
      </c>
      <c r="I357" s="47">
        <f t="shared" si="108"/>
        <v>0</v>
      </c>
    </row>
    <row r="358" spans="1:9" ht="15.75" customHeight="1" x14ac:dyDescent="0.25">
      <c r="A358" s="7" t="s">
        <v>538</v>
      </c>
      <c r="B358" s="7" t="s">
        <v>453</v>
      </c>
      <c r="C358" s="66">
        <v>792000</v>
      </c>
      <c r="D358" s="66">
        <v>792000</v>
      </c>
      <c r="E358" s="66">
        <v>0</v>
      </c>
      <c r="F358" s="11">
        <v>792000</v>
      </c>
      <c r="G358" s="11">
        <f t="shared" si="105"/>
        <v>792000</v>
      </c>
      <c r="H358" s="12">
        <f t="shared" si="106"/>
        <v>0</v>
      </c>
      <c r="I358" s="12">
        <f t="shared" si="108"/>
        <v>0</v>
      </c>
    </row>
    <row r="359" spans="1:9" ht="15.75" customHeight="1" x14ac:dyDescent="0.25">
      <c r="A359" s="42" t="s">
        <v>539</v>
      </c>
      <c r="B359" s="42" t="s">
        <v>540</v>
      </c>
      <c r="C359" s="64">
        <f>C360</f>
        <v>960000</v>
      </c>
      <c r="D359" s="64">
        <f>D360</f>
        <v>960000</v>
      </c>
      <c r="E359" s="64">
        <f>E360</f>
        <v>0</v>
      </c>
      <c r="F359" s="46">
        <f>F360</f>
        <v>960000</v>
      </c>
      <c r="G359" s="46">
        <f t="shared" si="105"/>
        <v>960000</v>
      </c>
      <c r="H359" s="47">
        <f t="shared" si="106"/>
        <v>0</v>
      </c>
      <c r="I359" s="47">
        <f t="shared" si="108"/>
        <v>0</v>
      </c>
    </row>
    <row r="360" spans="1:9" ht="15.75" customHeight="1" x14ac:dyDescent="0.25">
      <c r="A360" s="48" t="s">
        <v>541</v>
      </c>
      <c r="B360" s="48" t="s">
        <v>153</v>
      </c>
      <c r="C360" s="68">
        <v>960000</v>
      </c>
      <c r="D360" s="68">
        <v>960000</v>
      </c>
      <c r="E360" s="68">
        <v>0</v>
      </c>
      <c r="F360" s="52">
        <v>960000</v>
      </c>
      <c r="G360" s="52">
        <f t="shared" si="105"/>
        <v>960000</v>
      </c>
      <c r="H360" s="53">
        <f t="shared" si="106"/>
        <v>0</v>
      </c>
      <c r="I360" s="53">
        <f t="shared" si="108"/>
        <v>0</v>
      </c>
    </row>
    <row r="361" spans="1:9" ht="28.5" customHeight="1" x14ac:dyDescent="0.25">
      <c r="A361" s="54" t="s">
        <v>542</v>
      </c>
      <c r="B361" s="55" t="s">
        <v>543</v>
      </c>
      <c r="C361" s="56">
        <f t="shared" ref="C361:E362" si="109">C362</f>
        <v>50000000</v>
      </c>
      <c r="D361" s="89">
        <f t="shared" si="109"/>
        <v>50000000</v>
      </c>
      <c r="E361" s="89">
        <f t="shared" si="109"/>
        <v>6000000</v>
      </c>
      <c r="F361" s="89">
        <f>F362</f>
        <v>44000000</v>
      </c>
      <c r="G361" s="89">
        <f t="shared" ref="G361:I362" si="110">G362</f>
        <v>50000000</v>
      </c>
      <c r="H361" s="89">
        <f t="shared" si="110"/>
        <v>0</v>
      </c>
      <c r="I361" s="39">
        <f t="shared" si="110"/>
        <v>0</v>
      </c>
    </row>
    <row r="362" spans="1:9" ht="15.75" customHeight="1" x14ac:dyDescent="0.25">
      <c r="A362" s="58" t="s">
        <v>544</v>
      </c>
      <c r="B362" s="58" t="s">
        <v>61</v>
      </c>
      <c r="C362" s="60">
        <f t="shared" si="109"/>
        <v>50000000</v>
      </c>
      <c r="D362" s="60">
        <f t="shared" si="109"/>
        <v>50000000</v>
      </c>
      <c r="E362" s="61">
        <f t="shared" si="109"/>
        <v>6000000</v>
      </c>
      <c r="F362" s="61">
        <f>F363</f>
        <v>44000000</v>
      </c>
      <c r="G362" s="61">
        <f t="shared" si="110"/>
        <v>50000000</v>
      </c>
      <c r="H362" s="70">
        <f t="shared" si="110"/>
        <v>0</v>
      </c>
      <c r="I362" s="62">
        <f t="shared" si="110"/>
        <v>0</v>
      </c>
    </row>
    <row r="363" spans="1:9" ht="15.75" customHeight="1" x14ac:dyDescent="0.25">
      <c r="A363" s="63" t="s">
        <v>545</v>
      </c>
      <c r="B363" s="63" t="s">
        <v>92</v>
      </c>
      <c r="C363" s="43">
        <f>C364+C365+C366</f>
        <v>50000000</v>
      </c>
      <c r="D363" s="43">
        <f>D364+D365+D366</f>
        <v>50000000</v>
      </c>
      <c r="E363" s="64">
        <f>E364+E365+E366</f>
        <v>6000000</v>
      </c>
      <c r="F363" s="64">
        <f>F364+F365+F366</f>
        <v>44000000</v>
      </c>
      <c r="G363" s="64">
        <f>E363+F363</f>
        <v>50000000</v>
      </c>
      <c r="H363" s="46">
        <f t="shared" ref="H363:H366" si="111">C363-G363</f>
        <v>0</v>
      </c>
      <c r="I363" s="47">
        <f t="shared" ref="I363:I426" si="112">+D363-G363</f>
        <v>0</v>
      </c>
    </row>
    <row r="364" spans="1:9" ht="15.75" customHeight="1" x14ac:dyDescent="0.25">
      <c r="A364" s="65" t="s">
        <v>546</v>
      </c>
      <c r="B364" s="65" t="s">
        <v>547</v>
      </c>
      <c r="C364" s="8">
        <v>10000000</v>
      </c>
      <c r="D364" s="8">
        <v>10000000</v>
      </c>
      <c r="E364" s="66">
        <v>6000000</v>
      </c>
      <c r="F364" s="66">
        <v>4000000</v>
      </c>
      <c r="G364" s="66">
        <f>E364+F364</f>
        <v>10000000</v>
      </c>
      <c r="H364" s="11">
        <f t="shared" si="111"/>
        <v>0</v>
      </c>
      <c r="I364" s="12">
        <f t="shared" si="112"/>
        <v>0</v>
      </c>
    </row>
    <row r="365" spans="1:9" ht="15.75" customHeight="1" x14ac:dyDescent="0.25">
      <c r="A365" s="65" t="s">
        <v>548</v>
      </c>
      <c r="B365" s="65" t="s">
        <v>549</v>
      </c>
      <c r="C365" s="8">
        <v>20000000</v>
      </c>
      <c r="D365" s="8">
        <v>20000000</v>
      </c>
      <c r="E365" s="66">
        <v>0</v>
      </c>
      <c r="F365" s="66">
        <v>20000000</v>
      </c>
      <c r="G365" s="66">
        <f>E365+F365:F365</f>
        <v>20000000</v>
      </c>
      <c r="H365" s="11">
        <f t="shared" si="111"/>
        <v>0</v>
      </c>
      <c r="I365" s="12">
        <f t="shared" si="112"/>
        <v>0</v>
      </c>
    </row>
    <row r="366" spans="1:9" ht="15.75" customHeight="1" x14ac:dyDescent="0.25">
      <c r="A366" s="67" t="s">
        <v>550</v>
      </c>
      <c r="B366" s="67" t="s">
        <v>306</v>
      </c>
      <c r="C366" s="49">
        <v>20000000</v>
      </c>
      <c r="D366" s="49">
        <v>20000000</v>
      </c>
      <c r="E366" s="68">
        <v>0</v>
      </c>
      <c r="F366" s="68">
        <v>20000000</v>
      </c>
      <c r="G366" s="68">
        <f>E366+F366</f>
        <v>20000000</v>
      </c>
      <c r="H366" s="52">
        <f t="shared" si="111"/>
        <v>0</v>
      </c>
      <c r="I366" s="53">
        <f t="shared" si="112"/>
        <v>0</v>
      </c>
    </row>
    <row r="367" spans="1:9" ht="15.75" customHeight="1" x14ac:dyDescent="0.25">
      <c r="A367" s="54" t="s">
        <v>551</v>
      </c>
      <c r="B367" s="55" t="s">
        <v>552</v>
      </c>
      <c r="C367" s="97">
        <f>C368+C372</f>
        <v>60000000</v>
      </c>
      <c r="D367" s="97">
        <f>D368+D372</f>
        <v>60000000</v>
      </c>
      <c r="E367" s="97">
        <f>E368+E372</f>
        <v>10505870</v>
      </c>
      <c r="F367" s="97">
        <f>F368+F372</f>
        <v>48723010</v>
      </c>
      <c r="G367" s="40">
        <f>E367+F367</f>
        <v>59228880</v>
      </c>
      <c r="H367" s="41">
        <f t="shared" ref="H367:H384" si="113">+C367-G367</f>
        <v>771120</v>
      </c>
      <c r="I367" s="39">
        <f t="shared" si="112"/>
        <v>771120</v>
      </c>
    </row>
    <row r="368" spans="1:9" ht="15.75" customHeight="1" x14ac:dyDescent="0.25">
      <c r="A368" s="58" t="s">
        <v>553</v>
      </c>
      <c r="B368" s="58" t="s">
        <v>31</v>
      </c>
      <c r="C368" s="98">
        <f>C369</f>
        <v>31200000</v>
      </c>
      <c r="D368" s="98">
        <f>D369</f>
        <v>31887120</v>
      </c>
      <c r="E368" s="98">
        <f>E369</f>
        <v>5314520</v>
      </c>
      <c r="F368" s="98">
        <f>F369</f>
        <v>26343560</v>
      </c>
      <c r="G368" s="61">
        <f>E368+F368</f>
        <v>31658080</v>
      </c>
      <c r="H368" s="70">
        <f t="shared" si="113"/>
        <v>-458080</v>
      </c>
      <c r="I368" s="62">
        <f t="shared" si="112"/>
        <v>229040</v>
      </c>
    </row>
    <row r="369" spans="1:9" ht="15.75" customHeight="1" x14ac:dyDescent="0.25">
      <c r="A369" s="63" t="s">
        <v>554</v>
      </c>
      <c r="B369" s="63" t="s">
        <v>164</v>
      </c>
      <c r="C369" s="90">
        <f>+C371</f>
        <v>31200000</v>
      </c>
      <c r="D369" s="90">
        <f>D370</f>
        <v>31887120</v>
      </c>
      <c r="E369" s="90">
        <f>E370</f>
        <v>5314520</v>
      </c>
      <c r="F369" s="90">
        <f>F370</f>
        <v>26343560</v>
      </c>
      <c r="G369" s="64">
        <f t="shared" ref="G369:G385" si="114">E369+F369</f>
        <v>31658080</v>
      </c>
      <c r="H369" s="46">
        <f t="shared" si="113"/>
        <v>-458080</v>
      </c>
      <c r="I369" s="47">
        <f t="shared" si="112"/>
        <v>229040</v>
      </c>
    </row>
    <row r="370" spans="1:9" ht="15.75" customHeight="1" x14ac:dyDescent="0.25">
      <c r="A370" s="65" t="s">
        <v>555</v>
      </c>
      <c r="B370" s="65" t="s">
        <v>412</v>
      </c>
      <c r="C370" s="99">
        <v>0</v>
      </c>
      <c r="D370" s="99">
        <v>31887120</v>
      </c>
      <c r="E370" s="66">
        <f>2657260+2657260</f>
        <v>5314520</v>
      </c>
      <c r="F370" s="66">
        <v>26343560</v>
      </c>
      <c r="G370" s="66">
        <f t="shared" si="114"/>
        <v>31658080</v>
      </c>
      <c r="H370" s="11">
        <v>0</v>
      </c>
      <c r="I370" s="12">
        <f t="shared" si="112"/>
        <v>229040</v>
      </c>
    </row>
    <row r="371" spans="1:9" ht="15.75" customHeight="1" x14ac:dyDescent="0.25">
      <c r="A371" s="65" t="s">
        <v>556</v>
      </c>
      <c r="B371" s="65" t="s">
        <v>391</v>
      </c>
      <c r="C371" s="99">
        <v>31200000</v>
      </c>
      <c r="D371" s="99">
        <v>0</v>
      </c>
      <c r="E371" s="66">
        <v>0</v>
      </c>
      <c r="F371" s="66">
        <v>0</v>
      </c>
      <c r="G371" s="66">
        <f t="shared" si="114"/>
        <v>0</v>
      </c>
      <c r="H371" s="11">
        <f t="shared" si="113"/>
        <v>31200000</v>
      </c>
      <c r="I371" s="12">
        <f t="shared" si="112"/>
        <v>0</v>
      </c>
    </row>
    <row r="372" spans="1:9" ht="15.75" customHeight="1" x14ac:dyDescent="0.25">
      <c r="A372" s="63" t="s">
        <v>557</v>
      </c>
      <c r="B372" s="63" t="s">
        <v>319</v>
      </c>
      <c r="C372" s="90">
        <f>C373+C376+C379+C381+C384</f>
        <v>28800000</v>
      </c>
      <c r="D372" s="90">
        <f>D373+D376+D379+D381+D384</f>
        <v>28112880</v>
      </c>
      <c r="E372" s="90">
        <f>E373+E376+E379+E381+E384</f>
        <v>5191350</v>
      </c>
      <c r="F372" s="90">
        <f>F373+F376+F379+F381+F384</f>
        <v>22379450</v>
      </c>
      <c r="G372" s="64">
        <f t="shared" si="114"/>
        <v>27570800</v>
      </c>
      <c r="H372" s="46">
        <f t="shared" si="113"/>
        <v>1229200</v>
      </c>
      <c r="I372" s="47">
        <f t="shared" si="112"/>
        <v>542080</v>
      </c>
    </row>
    <row r="373" spans="1:9" ht="15.75" customHeight="1" x14ac:dyDescent="0.25">
      <c r="A373" s="63" t="s">
        <v>558</v>
      </c>
      <c r="B373" s="63" t="s">
        <v>559</v>
      </c>
      <c r="C373" s="90">
        <f>C375+C374</f>
        <v>3910000</v>
      </c>
      <c r="D373" s="90">
        <f>D375+D374</f>
        <v>3910000</v>
      </c>
      <c r="E373" s="90">
        <f>E375+E374</f>
        <v>0</v>
      </c>
      <c r="F373" s="90">
        <f>F374+F375</f>
        <v>3910000</v>
      </c>
      <c r="G373" s="64">
        <f t="shared" si="114"/>
        <v>3910000</v>
      </c>
      <c r="H373" s="46">
        <f t="shared" si="113"/>
        <v>0</v>
      </c>
      <c r="I373" s="47">
        <f t="shared" si="112"/>
        <v>0</v>
      </c>
    </row>
    <row r="374" spans="1:9" ht="15.75" customHeight="1" x14ac:dyDescent="0.25">
      <c r="A374" s="65" t="s">
        <v>560</v>
      </c>
      <c r="B374" s="65" t="s">
        <v>242</v>
      </c>
      <c r="C374" s="99">
        <v>1110000</v>
      </c>
      <c r="D374" s="99">
        <v>1110000</v>
      </c>
      <c r="E374" s="66">
        <v>0</v>
      </c>
      <c r="F374" s="66">
        <v>1110000</v>
      </c>
      <c r="G374" s="66">
        <f t="shared" si="114"/>
        <v>1110000</v>
      </c>
      <c r="H374" s="11">
        <f t="shared" si="113"/>
        <v>0</v>
      </c>
      <c r="I374" s="12">
        <f t="shared" si="112"/>
        <v>0</v>
      </c>
    </row>
    <row r="375" spans="1:9" ht="15.75" customHeight="1" x14ac:dyDescent="0.25">
      <c r="A375" s="65" t="s">
        <v>561</v>
      </c>
      <c r="B375" s="65" t="s">
        <v>562</v>
      </c>
      <c r="C375" s="99">
        <v>2800000</v>
      </c>
      <c r="D375" s="99">
        <v>2800000</v>
      </c>
      <c r="E375" s="66">
        <v>0</v>
      </c>
      <c r="F375" s="66">
        <v>2800000</v>
      </c>
      <c r="G375" s="66">
        <f>E375+F375</f>
        <v>2800000</v>
      </c>
      <c r="H375" s="11">
        <f>C375-G375</f>
        <v>0</v>
      </c>
      <c r="I375" s="12">
        <f>D375-G375</f>
        <v>0</v>
      </c>
    </row>
    <row r="376" spans="1:9" ht="15.75" customHeight="1" x14ac:dyDescent="0.25">
      <c r="A376" s="63" t="s">
        <v>563</v>
      </c>
      <c r="B376" s="63" t="s">
        <v>92</v>
      </c>
      <c r="C376" s="90">
        <f>+C377+C378</f>
        <v>9640000</v>
      </c>
      <c r="D376" s="90">
        <f>+D377+D378</f>
        <v>9640000</v>
      </c>
      <c r="E376" s="90">
        <f>+E377+E378</f>
        <v>2600000</v>
      </c>
      <c r="F376" s="90">
        <f>F377+F378</f>
        <v>7040000</v>
      </c>
      <c r="G376" s="64">
        <f t="shared" si="114"/>
        <v>9640000</v>
      </c>
      <c r="H376" s="46">
        <f t="shared" si="113"/>
        <v>0</v>
      </c>
      <c r="I376" s="47">
        <f t="shared" si="112"/>
        <v>0</v>
      </c>
    </row>
    <row r="377" spans="1:9" ht="15.75" customHeight="1" x14ac:dyDescent="0.25">
      <c r="A377" s="65" t="s">
        <v>564</v>
      </c>
      <c r="B377" s="65" t="s">
        <v>71</v>
      </c>
      <c r="C377" s="99">
        <v>8800000</v>
      </c>
      <c r="D377" s="99">
        <v>8800000</v>
      </c>
      <c r="E377" s="66">
        <v>2600000</v>
      </c>
      <c r="F377" s="66">
        <v>6200000</v>
      </c>
      <c r="G377" s="66">
        <f t="shared" si="114"/>
        <v>8800000</v>
      </c>
      <c r="H377" s="11">
        <f t="shared" si="113"/>
        <v>0</v>
      </c>
      <c r="I377" s="12">
        <f t="shared" si="112"/>
        <v>0</v>
      </c>
    </row>
    <row r="378" spans="1:9" ht="15.75" customHeight="1" x14ac:dyDescent="0.25">
      <c r="A378" s="65" t="s">
        <v>565</v>
      </c>
      <c r="B378" s="65" t="s">
        <v>308</v>
      </c>
      <c r="C378" s="99">
        <v>840000</v>
      </c>
      <c r="D378" s="99">
        <v>840000</v>
      </c>
      <c r="E378" s="66">
        <v>0</v>
      </c>
      <c r="F378" s="66">
        <v>840000</v>
      </c>
      <c r="G378" s="66">
        <f t="shared" si="114"/>
        <v>840000</v>
      </c>
      <c r="H378" s="11">
        <f t="shared" si="113"/>
        <v>0</v>
      </c>
      <c r="I378" s="12">
        <f t="shared" si="112"/>
        <v>0</v>
      </c>
    </row>
    <row r="379" spans="1:9" ht="15.75" customHeight="1" x14ac:dyDescent="0.25">
      <c r="A379" s="63" t="s">
        <v>566</v>
      </c>
      <c r="B379" s="63" t="s">
        <v>178</v>
      </c>
      <c r="C379" s="90">
        <f t="shared" ref="C379:I379" si="115">C380</f>
        <v>2040000</v>
      </c>
      <c r="D379" s="90">
        <f t="shared" si="115"/>
        <v>1352880</v>
      </c>
      <c r="E379" s="64">
        <f t="shared" si="115"/>
        <v>101350</v>
      </c>
      <c r="F379" s="64">
        <f t="shared" si="115"/>
        <v>709450</v>
      </c>
      <c r="G379" s="64">
        <f t="shared" si="115"/>
        <v>810800</v>
      </c>
      <c r="H379" s="46">
        <f t="shared" si="115"/>
        <v>1229200</v>
      </c>
      <c r="I379" s="47">
        <f t="shared" si="115"/>
        <v>542080</v>
      </c>
    </row>
    <row r="380" spans="1:9" ht="15.75" customHeight="1" x14ac:dyDescent="0.25">
      <c r="A380" s="65" t="s">
        <v>567</v>
      </c>
      <c r="B380" s="65" t="s">
        <v>180</v>
      </c>
      <c r="C380" s="99">
        <v>2040000</v>
      </c>
      <c r="D380" s="99">
        <v>1352880</v>
      </c>
      <c r="E380" s="66">
        <v>101350</v>
      </c>
      <c r="F380" s="66">
        <v>709450</v>
      </c>
      <c r="G380" s="66">
        <f>E380+F380</f>
        <v>810800</v>
      </c>
      <c r="H380" s="11">
        <f>C380-G380</f>
        <v>1229200</v>
      </c>
      <c r="I380" s="12">
        <f>D380-G380</f>
        <v>542080</v>
      </c>
    </row>
    <row r="381" spans="1:9" ht="15.75" customHeight="1" x14ac:dyDescent="0.25">
      <c r="A381" s="63" t="s">
        <v>568</v>
      </c>
      <c r="B381" s="63" t="s">
        <v>569</v>
      </c>
      <c r="C381" s="90">
        <f>C383+C382</f>
        <v>9250000</v>
      </c>
      <c r="D381" s="90">
        <f>D383+D382</f>
        <v>9250000</v>
      </c>
      <c r="E381" s="90">
        <f>E383+E382</f>
        <v>1500000</v>
      </c>
      <c r="F381" s="90">
        <f>F382+F383</f>
        <v>7750000</v>
      </c>
      <c r="G381" s="64">
        <f t="shared" si="114"/>
        <v>9250000</v>
      </c>
      <c r="H381" s="46">
        <f t="shared" si="113"/>
        <v>0</v>
      </c>
      <c r="I381" s="47">
        <f t="shared" si="112"/>
        <v>0</v>
      </c>
    </row>
    <row r="382" spans="1:9" ht="15.75" customHeight="1" x14ac:dyDescent="0.25">
      <c r="A382" s="65" t="s">
        <v>570</v>
      </c>
      <c r="B382" s="65" t="s">
        <v>571</v>
      </c>
      <c r="C382" s="99">
        <v>2050000</v>
      </c>
      <c r="D382" s="99">
        <v>2050000</v>
      </c>
      <c r="E382" s="66">
        <v>0</v>
      </c>
      <c r="F382" s="66">
        <v>2050000</v>
      </c>
      <c r="G382" s="66">
        <f t="shared" si="114"/>
        <v>2050000</v>
      </c>
      <c r="H382" s="11">
        <f>+C382-G382</f>
        <v>0</v>
      </c>
      <c r="I382" s="12">
        <f t="shared" si="112"/>
        <v>0</v>
      </c>
    </row>
    <row r="383" spans="1:9" ht="15.75" customHeight="1" x14ac:dyDescent="0.25">
      <c r="A383" s="65" t="s">
        <v>572</v>
      </c>
      <c r="B383" s="65" t="s">
        <v>573</v>
      </c>
      <c r="C383" s="99">
        <v>7200000</v>
      </c>
      <c r="D383" s="99">
        <v>7200000</v>
      </c>
      <c r="E383" s="66">
        <v>1500000</v>
      </c>
      <c r="F383" s="66">
        <v>5700000</v>
      </c>
      <c r="G383" s="66">
        <f t="shared" si="114"/>
        <v>7200000</v>
      </c>
      <c r="H383" s="11">
        <f t="shared" si="113"/>
        <v>0</v>
      </c>
      <c r="I383" s="12">
        <f t="shared" si="112"/>
        <v>0</v>
      </c>
    </row>
    <row r="384" spans="1:9" ht="15.75" customHeight="1" x14ac:dyDescent="0.25">
      <c r="A384" s="63" t="s">
        <v>574</v>
      </c>
      <c r="B384" s="63" t="s">
        <v>271</v>
      </c>
      <c r="C384" s="90">
        <f>C385</f>
        <v>3960000</v>
      </c>
      <c r="D384" s="90">
        <f>D385</f>
        <v>3960000</v>
      </c>
      <c r="E384" s="90">
        <f>E385</f>
        <v>990000</v>
      </c>
      <c r="F384" s="90">
        <f>F385</f>
        <v>2970000</v>
      </c>
      <c r="G384" s="64">
        <f t="shared" si="114"/>
        <v>3960000</v>
      </c>
      <c r="H384" s="46">
        <f t="shared" si="113"/>
        <v>0</v>
      </c>
      <c r="I384" s="47">
        <f t="shared" si="112"/>
        <v>0</v>
      </c>
    </row>
    <row r="385" spans="1:9" ht="15.75" customHeight="1" x14ac:dyDescent="0.25">
      <c r="A385" s="67" t="s">
        <v>575</v>
      </c>
      <c r="B385" s="67" t="s">
        <v>439</v>
      </c>
      <c r="C385" s="100">
        <v>3960000</v>
      </c>
      <c r="D385" s="100">
        <v>3960000</v>
      </c>
      <c r="E385" s="68">
        <v>990000</v>
      </c>
      <c r="F385" s="68">
        <v>2970000</v>
      </c>
      <c r="G385" s="68">
        <f t="shared" si="114"/>
        <v>3960000</v>
      </c>
      <c r="H385" s="52">
        <f>+C385-G385</f>
        <v>0</v>
      </c>
      <c r="I385" s="53">
        <f t="shared" si="112"/>
        <v>0</v>
      </c>
    </row>
    <row r="386" spans="1:9" ht="30" customHeight="1" x14ac:dyDescent="0.25">
      <c r="A386" s="54" t="s">
        <v>576</v>
      </c>
      <c r="B386" s="55" t="s">
        <v>577</v>
      </c>
      <c r="C386" s="97">
        <f t="shared" ref="C386:E388" si="116">C387</f>
        <v>15000000</v>
      </c>
      <c r="D386" s="97">
        <f t="shared" si="116"/>
        <v>15000000</v>
      </c>
      <c r="E386" s="97">
        <f t="shared" si="116"/>
        <v>0</v>
      </c>
      <c r="F386" s="97">
        <f>F387</f>
        <v>15000000</v>
      </c>
      <c r="G386" s="113">
        <f>E386+F386</f>
        <v>15000000</v>
      </c>
      <c r="H386" s="41">
        <f>C386-G386</f>
        <v>0</v>
      </c>
      <c r="I386" s="39">
        <f t="shared" si="112"/>
        <v>0</v>
      </c>
    </row>
    <row r="387" spans="1:9" ht="15.75" customHeight="1" x14ac:dyDescent="0.25">
      <c r="A387" s="114" t="s">
        <v>578</v>
      </c>
      <c r="B387" s="58" t="s">
        <v>61</v>
      </c>
      <c r="C387" s="98">
        <f t="shared" si="116"/>
        <v>15000000</v>
      </c>
      <c r="D387" s="98">
        <f t="shared" si="116"/>
        <v>15000000</v>
      </c>
      <c r="E387" s="98">
        <f t="shared" si="116"/>
        <v>0</v>
      </c>
      <c r="F387" s="98">
        <f>F388</f>
        <v>15000000</v>
      </c>
      <c r="G387" s="70">
        <f t="shared" ref="G387:G389" si="117">E387+F387</f>
        <v>15000000</v>
      </c>
      <c r="H387" s="70">
        <f t="shared" ref="H387:H389" si="118">C387-G387</f>
        <v>0</v>
      </c>
      <c r="I387" s="62">
        <f t="shared" si="112"/>
        <v>0</v>
      </c>
    </row>
    <row r="388" spans="1:9" ht="15.75" customHeight="1" x14ac:dyDescent="0.25">
      <c r="A388" s="115" t="s">
        <v>579</v>
      </c>
      <c r="B388" s="63" t="s">
        <v>271</v>
      </c>
      <c r="C388" s="90">
        <f t="shared" si="116"/>
        <v>15000000</v>
      </c>
      <c r="D388" s="90">
        <f t="shared" si="116"/>
        <v>15000000</v>
      </c>
      <c r="E388" s="90">
        <f t="shared" si="116"/>
        <v>0</v>
      </c>
      <c r="F388" s="90">
        <f>F389</f>
        <v>15000000</v>
      </c>
      <c r="G388" s="46">
        <f t="shared" si="117"/>
        <v>15000000</v>
      </c>
      <c r="H388" s="46">
        <f t="shared" si="118"/>
        <v>0</v>
      </c>
      <c r="I388" s="47">
        <f t="shared" si="112"/>
        <v>0</v>
      </c>
    </row>
    <row r="389" spans="1:9" ht="15.75" customHeight="1" x14ac:dyDescent="0.25">
      <c r="A389" s="116" t="s">
        <v>580</v>
      </c>
      <c r="B389" s="67" t="s">
        <v>581</v>
      </c>
      <c r="C389" s="100">
        <v>15000000</v>
      </c>
      <c r="D389" s="100">
        <v>15000000</v>
      </c>
      <c r="E389" s="68">
        <v>0</v>
      </c>
      <c r="F389" s="68">
        <v>15000000</v>
      </c>
      <c r="G389" s="52">
        <f t="shared" si="117"/>
        <v>15000000</v>
      </c>
      <c r="H389" s="52">
        <f t="shared" si="118"/>
        <v>0</v>
      </c>
      <c r="I389" s="53">
        <f t="shared" si="112"/>
        <v>0</v>
      </c>
    </row>
    <row r="390" spans="1:9" ht="21" customHeight="1" x14ac:dyDescent="0.25">
      <c r="A390" s="54" t="s">
        <v>582</v>
      </c>
      <c r="B390" s="55" t="s">
        <v>583</v>
      </c>
      <c r="C390" s="40">
        <f>C391+C395</f>
        <v>50000000</v>
      </c>
      <c r="D390" s="40">
        <f>D391+D395</f>
        <v>50000000</v>
      </c>
      <c r="E390" s="40">
        <f>E391+E395</f>
        <v>6683870</v>
      </c>
      <c r="F390" s="40">
        <f>F391+F395</f>
        <v>42545010</v>
      </c>
      <c r="G390" s="40">
        <f>E390+F390</f>
        <v>49228880</v>
      </c>
      <c r="H390" s="41">
        <f>D390-G390</f>
        <v>771120</v>
      </c>
      <c r="I390" s="39">
        <f t="shared" si="112"/>
        <v>771120</v>
      </c>
    </row>
    <row r="391" spans="1:9" ht="15.75" customHeight="1" x14ac:dyDescent="0.25">
      <c r="A391" s="58" t="s">
        <v>584</v>
      </c>
      <c r="B391" s="58" t="s">
        <v>31</v>
      </c>
      <c r="C391" s="98">
        <f t="shared" ref="C391:E391" si="119">C392</f>
        <v>31200000</v>
      </c>
      <c r="D391" s="98">
        <f t="shared" si="119"/>
        <v>31887120</v>
      </c>
      <c r="E391" s="98">
        <f t="shared" si="119"/>
        <v>5314520</v>
      </c>
      <c r="F391" s="98">
        <f>F392</f>
        <v>26343560</v>
      </c>
      <c r="G391" s="98">
        <f>E391+F391</f>
        <v>31658080</v>
      </c>
      <c r="H391" s="70">
        <f>D391-G391</f>
        <v>229040</v>
      </c>
      <c r="I391" s="62">
        <f t="shared" si="112"/>
        <v>229040</v>
      </c>
    </row>
    <row r="392" spans="1:9" ht="15.75" customHeight="1" x14ac:dyDescent="0.25">
      <c r="A392" s="63" t="s">
        <v>585</v>
      </c>
      <c r="B392" s="63" t="s">
        <v>164</v>
      </c>
      <c r="C392" s="90">
        <f>C394</f>
        <v>31200000</v>
      </c>
      <c r="D392" s="90">
        <f>D393</f>
        <v>31887120</v>
      </c>
      <c r="E392" s="64">
        <f>E393</f>
        <v>5314520</v>
      </c>
      <c r="F392" s="64">
        <f>F393</f>
        <v>26343560</v>
      </c>
      <c r="G392" s="90">
        <f>G393</f>
        <v>31658080</v>
      </c>
      <c r="H392" s="46">
        <f>H394</f>
        <v>31200000</v>
      </c>
      <c r="I392" s="47">
        <f>I394</f>
        <v>0</v>
      </c>
    </row>
    <row r="393" spans="1:9" ht="15.75" customHeight="1" x14ac:dyDescent="0.25">
      <c r="A393" s="65" t="s">
        <v>586</v>
      </c>
      <c r="B393" s="65" t="s">
        <v>412</v>
      </c>
      <c r="C393" s="99">
        <v>0</v>
      </c>
      <c r="D393" s="99">
        <v>31887120</v>
      </c>
      <c r="E393" s="66">
        <f>2657260+2657260</f>
        <v>5314520</v>
      </c>
      <c r="F393" s="66">
        <v>26343560</v>
      </c>
      <c r="G393" s="99">
        <f>E393+F393</f>
        <v>31658080</v>
      </c>
      <c r="H393" s="11">
        <v>0</v>
      </c>
      <c r="I393" s="12">
        <f>D393-G393</f>
        <v>229040</v>
      </c>
    </row>
    <row r="394" spans="1:9" ht="15.75" customHeight="1" x14ac:dyDescent="0.25">
      <c r="A394" s="65" t="s">
        <v>587</v>
      </c>
      <c r="B394" s="65" t="s">
        <v>391</v>
      </c>
      <c r="C394" s="99">
        <v>31200000</v>
      </c>
      <c r="D394" s="99">
        <v>0</v>
      </c>
      <c r="E394" s="66">
        <v>0</v>
      </c>
      <c r="F394" s="66">
        <v>0</v>
      </c>
      <c r="G394" s="99">
        <f>E394+F394</f>
        <v>0</v>
      </c>
      <c r="H394" s="11">
        <f>C394-G394</f>
        <v>31200000</v>
      </c>
      <c r="I394" s="12">
        <f>D394-G394</f>
        <v>0</v>
      </c>
    </row>
    <row r="395" spans="1:9" ht="15.75" customHeight="1" x14ac:dyDescent="0.25">
      <c r="A395" s="63" t="s">
        <v>588</v>
      </c>
      <c r="B395" s="63" t="s">
        <v>319</v>
      </c>
      <c r="C395" s="90">
        <f>C396+C399+C401+C404+C406</f>
        <v>18800000</v>
      </c>
      <c r="D395" s="90">
        <f>D396+D399+D401+D404+D406</f>
        <v>18112880</v>
      </c>
      <c r="E395" s="90">
        <f>E396+E399+E401+E404+E406</f>
        <v>1369350</v>
      </c>
      <c r="F395" s="90">
        <f>F396+F399+F401+F404+F406</f>
        <v>16201450</v>
      </c>
      <c r="G395" s="90">
        <f t="shared" ref="G395:G408" si="120">E395+F395</f>
        <v>17570800</v>
      </c>
      <c r="H395" s="46">
        <f t="shared" ref="H395:H408" si="121">D395-G395</f>
        <v>542080</v>
      </c>
      <c r="I395" s="47">
        <f>+D395-G395</f>
        <v>542080</v>
      </c>
    </row>
    <row r="396" spans="1:9" ht="15.75" customHeight="1" x14ac:dyDescent="0.25">
      <c r="A396" s="63" t="s">
        <v>589</v>
      </c>
      <c r="B396" s="63" t="s">
        <v>175</v>
      </c>
      <c r="C396" s="90">
        <f>C397+C398</f>
        <v>2520000</v>
      </c>
      <c r="D396" s="90">
        <f>D397+D398</f>
        <v>2520000</v>
      </c>
      <c r="E396" s="90">
        <f>E397+E398</f>
        <v>0</v>
      </c>
      <c r="F396" s="90">
        <f>F397+F398</f>
        <v>2520000</v>
      </c>
      <c r="G396" s="90">
        <f t="shared" si="120"/>
        <v>2520000</v>
      </c>
      <c r="H396" s="46">
        <f t="shared" si="121"/>
        <v>0</v>
      </c>
      <c r="I396" s="47">
        <f t="shared" si="112"/>
        <v>0</v>
      </c>
    </row>
    <row r="397" spans="1:9" ht="15.75" customHeight="1" x14ac:dyDescent="0.25">
      <c r="A397" s="65" t="s">
        <v>590</v>
      </c>
      <c r="B397" s="65" t="s">
        <v>242</v>
      </c>
      <c r="C397" s="99">
        <v>2220000</v>
      </c>
      <c r="D397" s="99">
        <v>2220000</v>
      </c>
      <c r="E397" s="66">
        <v>0</v>
      </c>
      <c r="F397" s="66">
        <v>2220000</v>
      </c>
      <c r="G397" s="99">
        <f t="shared" si="120"/>
        <v>2220000</v>
      </c>
      <c r="H397" s="11">
        <f t="shared" si="121"/>
        <v>0</v>
      </c>
      <c r="I397" s="12">
        <f t="shared" si="112"/>
        <v>0</v>
      </c>
    </row>
    <row r="398" spans="1:9" ht="15.75" customHeight="1" x14ac:dyDescent="0.25">
      <c r="A398" s="65" t="s">
        <v>591</v>
      </c>
      <c r="B398" s="65" t="s">
        <v>90</v>
      </c>
      <c r="C398" s="99">
        <v>300000</v>
      </c>
      <c r="D398" s="99">
        <v>300000</v>
      </c>
      <c r="E398" s="66">
        <v>0</v>
      </c>
      <c r="F398" s="66">
        <v>300000</v>
      </c>
      <c r="G398" s="99">
        <f>E398+F398</f>
        <v>300000</v>
      </c>
      <c r="H398" s="11">
        <f>C398-G398</f>
        <v>0</v>
      </c>
      <c r="I398" s="12">
        <f>D398-G398</f>
        <v>0</v>
      </c>
    </row>
    <row r="399" spans="1:9" ht="15.75" customHeight="1" x14ac:dyDescent="0.25">
      <c r="A399" s="63" t="s">
        <v>592</v>
      </c>
      <c r="B399" s="63" t="s">
        <v>178</v>
      </c>
      <c r="C399" s="90">
        <f>C400</f>
        <v>2040000</v>
      </c>
      <c r="D399" s="90">
        <f>D400</f>
        <v>1352880</v>
      </c>
      <c r="E399" s="90">
        <f>E400</f>
        <v>101350</v>
      </c>
      <c r="F399" s="90">
        <f>F400</f>
        <v>709450</v>
      </c>
      <c r="G399" s="90">
        <f t="shared" si="120"/>
        <v>810800</v>
      </c>
      <c r="H399" s="46">
        <f t="shared" si="121"/>
        <v>542080</v>
      </c>
      <c r="I399" s="47">
        <f t="shared" si="112"/>
        <v>542080</v>
      </c>
    </row>
    <row r="400" spans="1:9" ht="15.75" customHeight="1" x14ac:dyDescent="0.25">
      <c r="A400" s="65" t="s">
        <v>593</v>
      </c>
      <c r="B400" s="65" t="s">
        <v>180</v>
      </c>
      <c r="C400" s="99">
        <v>2040000</v>
      </c>
      <c r="D400" s="99">
        <v>1352880</v>
      </c>
      <c r="E400" s="66">
        <v>101350</v>
      </c>
      <c r="F400" s="66">
        <v>709450</v>
      </c>
      <c r="G400" s="99">
        <f t="shared" si="120"/>
        <v>810800</v>
      </c>
      <c r="H400" s="11">
        <f t="shared" si="121"/>
        <v>542080</v>
      </c>
      <c r="I400" s="12">
        <f t="shared" si="112"/>
        <v>542080</v>
      </c>
    </row>
    <row r="401" spans="1:9" ht="15.75" customHeight="1" x14ac:dyDescent="0.25">
      <c r="A401" s="63" t="s">
        <v>594</v>
      </c>
      <c r="B401" s="63" t="s">
        <v>259</v>
      </c>
      <c r="C401" s="90">
        <f>C402+C403</f>
        <v>2510000</v>
      </c>
      <c r="D401" s="90">
        <f>D402+D403</f>
        <v>2510000</v>
      </c>
      <c r="E401" s="90">
        <f>E402+E403</f>
        <v>0</v>
      </c>
      <c r="F401" s="90">
        <f>F402+F403</f>
        <v>2510000</v>
      </c>
      <c r="G401" s="90">
        <f t="shared" si="120"/>
        <v>2510000</v>
      </c>
      <c r="H401" s="46">
        <f t="shared" si="121"/>
        <v>0</v>
      </c>
      <c r="I401" s="47">
        <f t="shared" si="112"/>
        <v>0</v>
      </c>
    </row>
    <row r="402" spans="1:9" ht="15.75" customHeight="1" x14ac:dyDescent="0.25">
      <c r="A402" s="65" t="s">
        <v>595</v>
      </c>
      <c r="B402" s="65" t="s">
        <v>596</v>
      </c>
      <c r="C402" s="99">
        <v>1650000</v>
      </c>
      <c r="D402" s="99">
        <v>1650000</v>
      </c>
      <c r="E402" s="66">
        <v>0</v>
      </c>
      <c r="F402" s="66">
        <v>1650000</v>
      </c>
      <c r="G402" s="99">
        <f t="shared" si="120"/>
        <v>1650000</v>
      </c>
      <c r="H402" s="11">
        <f t="shared" si="121"/>
        <v>0</v>
      </c>
      <c r="I402" s="12">
        <f t="shared" si="112"/>
        <v>0</v>
      </c>
    </row>
    <row r="403" spans="1:9" ht="15.75" customHeight="1" x14ac:dyDescent="0.25">
      <c r="A403" s="65" t="s">
        <v>597</v>
      </c>
      <c r="B403" s="65" t="s">
        <v>598</v>
      </c>
      <c r="C403" s="99">
        <v>860000</v>
      </c>
      <c r="D403" s="99">
        <v>860000</v>
      </c>
      <c r="E403" s="66">
        <v>0</v>
      </c>
      <c r="F403" s="66">
        <v>860000</v>
      </c>
      <c r="G403" s="99">
        <f t="shared" si="120"/>
        <v>860000</v>
      </c>
      <c r="H403" s="11">
        <f t="shared" si="121"/>
        <v>0</v>
      </c>
      <c r="I403" s="12">
        <f t="shared" si="112"/>
        <v>0</v>
      </c>
    </row>
    <row r="404" spans="1:9" ht="15.75" customHeight="1" x14ac:dyDescent="0.25">
      <c r="A404" s="63" t="s">
        <v>599</v>
      </c>
      <c r="B404" s="63" t="s">
        <v>331</v>
      </c>
      <c r="C404" s="90">
        <f>C405</f>
        <v>3750000</v>
      </c>
      <c r="D404" s="90">
        <f>D405</f>
        <v>3750000</v>
      </c>
      <c r="E404" s="90">
        <f>E405</f>
        <v>0</v>
      </c>
      <c r="F404" s="90">
        <f>F405</f>
        <v>3750000</v>
      </c>
      <c r="G404" s="90">
        <f t="shared" si="120"/>
        <v>3750000</v>
      </c>
      <c r="H404" s="46">
        <f t="shared" si="121"/>
        <v>0</v>
      </c>
      <c r="I404" s="47">
        <f t="shared" si="112"/>
        <v>0</v>
      </c>
    </row>
    <row r="405" spans="1:9" ht="15.75" customHeight="1" x14ac:dyDescent="0.25">
      <c r="A405" s="65" t="s">
        <v>600</v>
      </c>
      <c r="B405" s="65" t="s">
        <v>601</v>
      </c>
      <c r="C405" s="99">
        <v>3750000</v>
      </c>
      <c r="D405" s="99">
        <v>3750000</v>
      </c>
      <c r="E405" s="66">
        <v>0</v>
      </c>
      <c r="F405" s="66">
        <v>3750000</v>
      </c>
      <c r="G405" s="99">
        <f t="shared" si="120"/>
        <v>3750000</v>
      </c>
      <c r="H405" s="11">
        <f t="shared" si="121"/>
        <v>0</v>
      </c>
      <c r="I405" s="12">
        <f t="shared" si="112"/>
        <v>0</v>
      </c>
    </row>
    <row r="406" spans="1:9" ht="15.75" customHeight="1" x14ac:dyDescent="0.25">
      <c r="A406" s="63" t="s">
        <v>602</v>
      </c>
      <c r="B406" s="63" t="s">
        <v>355</v>
      </c>
      <c r="C406" s="90">
        <f>C408+C407</f>
        <v>7980000</v>
      </c>
      <c r="D406" s="90">
        <f>D408+D407</f>
        <v>7980000</v>
      </c>
      <c r="E406" s="90">
        <f>E407+E408</f>
        <v>1268000</v>
      </c>
      <c r="F406" s="90">
        <f>F407+F408</f>
        <v>6712000</v>
      </c>
      <c r="G406" s="90">
        <f t="shared" si="120"/>
        <v>7980000</v>
      </c>
      <c r="H406" s="46">
        <f t="shared" si="121"/>
        <v>0</v>
      </c>
      <c r="I406" s="47">
        <f t="shared" si="112"/>
        <v>0</v>
      </c>
    </row>
    <row r="407" spans="1:9" ht="15.75" customHeight="1" x14ac:dyDescent="0.25">
      <c r="A407" s="65" t="s">
        <v>603</v>
      </c>
      <c r="B407" s="65" t="s">
        <v>159</v>
      </c>
      <c r="C407" s="99">
        <v>1600000</v>
      </c>
      <c r="D407" s="99">
        <v>1600000</v>
      </c>
      <c r="E407" s="99">
        <v>0</v>
      </c>
      <c r="F407" s="99">
        <v>1600000</v>
      </c>
      <c r="G407" s="99">
        <f>E407+F407</f>
        <v>1600000</v>
      </c>
      <c r="H407" s="11">
        <f>C407-G407</f>
        <v>0</v>
      </c>
      <c r="I407" s="12">
        <f>D407-G407</f>
        <v>0</v>
      </c>
    </row>
    <row r="408" spans="1:9" ht="15.75" customHeight="1" x14ac:dyDescent="0.25">
      <c r="A408" s="67" t="s">
        <v>604</v>
      </c>
      <c r="B408" s="67" t="s">
        <v>153</v>
      </c>
      <c r="C408" s="100">
        <v>6380000</v>
      </c>
      <c r="D408" s="100">
        <v>6380000</v>
      </c>
      <c r="E408" s="68">
        <v>1268000</v>
      </c>
      <c r="F408" s="68">
        <v>5112000</v>
      </c>
      <c r="G408" s="100">
        <f t="shared" si="120"/>
        <v>6380000</v>
      </c>
      <c r="H408" s="52">
        <f t="shared" si="121"/>
        <v>0</v>
      </c>
      <c r="I408" s="53">
        <f t="shared" si="112"/>
        <v>0</v>
      </c>
    </row>
    <row r="409" spans="1:9" ht="15.75" customHeight="1" x14ac:dyDescent="0.25">
      <c r="A409" s="54" t="s">
        <v>605</v>
      </c>
      <c r="B409" s="101" t="s">
        <v>606</v>
      </c>
      <c r="C409" s="39">
        <f>+C410+C414</f>
        <v>30000000</v>
      </c>
      <c r="D409" s="39">
        <f>+D410+D414</f>
        <v>30000000</v>
      </c>
      <c r="E409" s="150">
        <f>+E410+E414</f>
        <v>2758610</v>
      </c>
      <c r="F409" s="41">
        <f>F410+F414</f>
        <v>26855830</v>
      </c>
      <c r="G409" s="39">
        <f>E409+F409</f>
        <v>29614440</v>
      </c>
      <c r="H409" s="41">
        <f>C409-G409</f>
        <v>385560</v>
      </c>
      <c r="I409" s="39">
        <f t="shared" si="112"/>
        <v>385560</v>
      </c>
    </row>
    <row r="410" spans="1:9" ht="15.75" customHeight="1" x14ac:dyDescent="0.25">
      <c r="A410" s="58" t="s">
        <v>607</v>
      </c>
      <c r="B410" s="58" t="s">
        <v>31</v>
      </c>
      <c r="C410" s="60">
        <f>C411</f>
        <v>15600000</v>
      </c>
      <c r="D410" s="60">
        <f>D411</f>
        <v>15943560</v>
      </c>
      <c r="E410" s="61">
        <f>E411</f>
        <v>2657260</v>
      </c>
      <c r="F410" s="70">
        <f>F411</f>
        <v>13171780</v>
      </c>
      <c r="G410" s="60">
        <f>E410+F410</f>
        <v>15829040</v>
      </c>
      <c r="H410" s="70">
        <f>C410-G410</f>
        <v>-229040</v>
      </c>
      <c r="I410" s="62">
        <f t="shared" si="112"/>
        <v>114520</v>
      </c>
    </row>
    <row r="411" spans="1:9" ht="15.75" customHeight="1" x14ac:dyDescent="0.25">
      <c r="A411" s="63" t="s">
        <v>608</v>
      </c>
      <c r="B411" s="63" t="s">
        <v>164</v>
      </c>
      <c r="C411" s="43">
        <f>+C413</f>
        <v>15600000</v>
      </c>
      <c r="D411" s="43">
        <f>D412</f>
        <v>15943560</v>
      </c>
      <c r="E411" s="64">
        <f>E412</f>
        <v>2657260</v>
      </c>
      <c r="F411" s="46">
        <f>F412</f>
        <v>13171780</v>
      </c>
      <c r="G411" s="43">
        <f>E411+F411</f>
        <v>15829040</v>
      </c>
      <c r="H411" s="46">
        <f>C411-G411</f>
        <v>-229040</v>
      </c>
      <c r="I411" s="47">
        <f t="shared" si="112"/>
        <v>114520</v>
      </c>
    </row>
    <row r="412" spans="1:9" ht="15.75" customHeight="1" x14ac:dyDescent="0.25">
      <c r="A412" s="65" t="s">
        <v>609</v>
      </c>
      <c r="B412" s="65" t="s">
        <v>412</v>
      </c>
      <c r="C412" s="8">
        <v>0</v>
      </c>
      <c r="D412" s="8">
        <v>15943560</v>
      </c>
      <c r="E412" s="66">
        <f>1328630+1328630</f>
        <v>2657260</v>
      </c>
      <c r="F412" s="66">
        <v>13171780</v>
      </c>
      <c r="G412" s="8">
        <f t="shared" ref="G412:G425" si="122">E412+F412</f>
        <v>15829040</v>
      </c>
      <c r="H412" s="11">
        <v>0</v>
      </c>
      <c r="I412" s="12">
        <f t="shared" si="112"/>
        <v>114520</v>
      </c>
    </row>
    <row r="413" spans="1:9" ht="15.75" customHeight="1" x14ac:dyDescent="0.25">
      <c r="A413" s="65" t="s">
        <v>610</v>
      </c>
      <c r="B413" s="65" t="s">
        <v>391</v>
      </c>
      <c r="C413" s="8">
        <v>15600000</v>
      </c>
      <c r="D413" s="8">
        <v>0</v>
      </c>
      <c r="E413" s="66">
        <v>0</v>
      </c>
      <c r="F413" s="66">
        <v>0</v>
      </c>
      <c r="G413" s="8">
        <f t="shared" si="122"/>
        <v>0</v>
      </c>
      <c r="H413" s="11">
        <f t="shared" ref="H413:H432" si="123">C413-G413</f>
        <v>15600000</v>
      </c>
      <c r="I413" s="12">
        <f t="shared" si="112"/>
        <v>0</v>
      </c>
    </row>
    <row r="414" spans="1:9" ht="15.75" customHeight="1" x14ac:dyDescent="0.25">
      <c r="A414" s="63" t="s">
        <v>611</v>
      </c>
      <c r="B414" s="63" t="s">
        <v>61</v>
      </c>
      <c r="C414" s="43">
        <f>C415+C419+C423+C421+C417</f>
        <v>14400000</v>
      </c>
      <c r="D414" s="43">
        <f>D415+D419+D423+D421+D417</f>
        <v>14056440</v>
      </c>
      <c r="E414" s="64">
        <f>E415+E419+E423+E417+E421</f>
        <v>101350</v>
      </c>
      <c r="F414" s="46">
        <f>F415+F417+F419+F421+F423</f>
        <v>13684050</v>
      </c>
      <c r="G414" s="43">
        <f t="shared" si="122"/>
        <v>13785400</v>
      </c>
      <c r="H414" s="46">
        <f t="shared" si="123"/>
        <v>614600</v>
      </c>
      <c r="I414" s="47">
        <f t="shared" si="112"/>
        <v>271040</v>
      </c>
    </row>
    <row r="415" spans="1:9" ht="15.75" customHeight="1" x14ac:dyDescent="0.25">
      <c r="A415" s="63" t="s">
        <v>612</v>
      </c>
      <c r="B415" s="63" t="s">
        <v>105</v>
      </c>
      <c r="C415" s="43">
        <f>C416</f>
        <v>780000</v>
      </c>
      <c r="D415" s="43">
        <f>D416</f>
        <v>780000</v>
      </c>
      <c r="E415" s="64">
        <f>E416</f>
        <v>0</v>
      </c>
      <c r="F415" s="46">
        <f>F416</f>
        <v>780000</v>
      </c>
      <c r="G415" s="43">
        <f t="shared" si="122"/>
        <v>780000</v>
      </c>
      <c r="H415" s="46">
        <f t="shared" si="123"/>
        <v>0</v>
      </c>
      <c r="I415" s="47">
        <f t="shared" si="112"/>
        <v>0</v>
      </c>
    </row>
    <row r="416" spans="1:9" ht="15.75" customHeight="1" x14ac:dyDescent="0.25">
      <c r="A416" s="65" t="s">
        <v>613</v>
      </c>
      <c r="B416" s="65" t="s">
        <v>242</v>
      </c>
      <c r="C416" s="8">
        <v>780000</v>
      </c>
      <c r="D416" s="8">
        <v>780000</v>
      </c>
      <c r="E416" s="66">
        <v>0</v>
      </c>
      <c r="F416" s="11">
        <v>780000</v>
      </c>
      <c r="G416" s="8">
        <f t="shared" si="122"/>
        <v>780000</v>
      </c>
      <c r="H416" s="11">
        <f t="shared" si="123"/>
        <v>0</v>
      </c>
      <c r="I416" s="12">
        <f t="shared" si="112"/>
        <v>0</v>
      </c>
    </row>
    <row r="417" spans="1:9" ht="15.75" customHeight="1" x14ac:dyDescent="0.25">
      <c r="A417" s="63" t="s">
        <v>614</v>
      </c>
      <c r="B417" s="63" t="s">
        <v>178</v>
      </c>
      <c r="C417" s="43">
        <f>C418</f>
        <v>1020000</v>
      </c>
      <c r="D417" s="43">
        <f>D418</f>
        <v>676440</v>
      </c>
      <c r="E417" s="64">
        <f>E418</f>
        <v>101350</v>
      </c>
      <c r="F417" s="46">
        <f>F418</f>
        <v>304050</v>
      </c>
      <c r="G417" s="43">
        <f t="shared" si="122"/>
        <v>405400</v>
      </c>
      <c r="H417" s="46">
        <f t="shared" si="123"/>
        <v>614600</v>
      </c>
      <c r="I417" s="47">
        <f t="shared" si="112"/>
        <v>271040</v>
      </c>
    </row>
    <row r="418" spans="1:9" ht="15.75" customHeight="1" x14ac:dyDescent="0.25">
      <c r="A418" s="65" t="s">
        <v>615</v>
      </c>
      <c r="B418" s="65" t="s">
        <v>180</v>
      </c>
      <c r="C418" s="8">
        <v>1020000</v>
      </c>
      <c r="D418" s="8">
        <v>676440</v>
      </c>
      <c r="E418" s="66">
        <f>50675+50675</f>
        <v>101350</v>
      </c>
      <c r="F418" s="66">
        <v>304050</v>
      </c>
      <c r="G418" s="8">
        <f t="shared" si="122"/>
        <v>405400</v>
      </c>
      <c r="H418" s="11">
        <f t="shared" si="123"/>
        <v>614600</v>
      </c>
      <c r="I418" s="12">
        <f t="shared" si="112"/>
        <v>271040</v>
      </c>
    </row>
    <row r="419" spans="1:9" ht="15.75" customHeight="1" x14ac:dyDescent="0.25">
      <c r="A419" s="63" t="s">
        <v>616</v>
      </c>
      <c r="B419" s="63" t="s">
        <v>114</v>
      </c>
      <c r="C419" s="43">
        <f>C420</f>
        <v>700000</v>
      </c>
      <c r="D419" s="43">
        <f>D420</f>
        <v>700000</v>
      </c>
      <c r="E419" s="64">
        <f>E420</f>
        <v>0</v>
      </c>
      <c r="F419" s="46">
        <f>F420</f>
        <v>700000</v>
      </c>
      <c r="G419" s="43">
        <f t="shared" si="122"/>
        <v>700000</v>
      </c>
      <c r="H419" s="46">
        <f t="shared" si="123"/>
        <v>0</v>
      </c>
      <c r="I419" s="47">
        <f t="shared" si="112"/>
        <v>0</v>
      </c>
    </row>
    <row r="420" spans="1:9" ht="15.75" customHeight="1" x14ac:dyDescent="0.25">
      <c r="A420" s="65" t="s">
        <v>617</v>
      </c>
      <c r="B420" s="65" t="s">
        <v>118</v>
      </c>
      <c r="C420" s="8">
        <v>700000</v>
      </c>
      <c r="D420" s="8">
        <v>700000</v>
      </c>
      <c r="E420" s="66">
        <v>0</v>
      </c>
      <c r="F420" s="11">
        <v>700000</v>
      </c>
      <c r="G420" s="8">
        <f t="shared" si="122"/>
        <v>700000</v>
      </c>
      <c r="H420" s="11">
        <f t="shared" si="123"/>
        <v>0</v>
      </c>
      <c r="I420" s="12">
        <f t="shared" si="112"/>
        <v>0</v>
      </c>
    </row>
    <row r="421" spans="1:9" ht="15.75" customHeight="1" x14ac:dyDescent="0.25">
      <c r="A421" s="63" t="s">
        <v>618</v>
      </c>
      <c r="B421" s="63" t="s">
        <v>263</v>
      </c>
      <c r="C421" s="43">
        <f>C422</f>
        <v>8640000</v>
      </c>
      <c r="D421" s="43">
        <f>D422</f>
        <v>8640000</v>
      </c>
      <c r="E421" s="117">
        <f>E422</f>
        <v>0</v>
      </c>
      <c r="F421" s="46">
        <f>F422</f>
        <v>8640000</v>
      </c>
      <c r="G421" s="43">
        <f t="shared" si="122"/>
        <v>8640000</v>
      </c>
      <c r="H421" s="46">
        <f t="shared" si="123"/>
        <v>0</v>
      </c>
      <c r="I421" s="47">
        <f t="shared" si="112"/>
        <v>0</v>
      </c>
    </row>
    <row r="422" spans="1:9" ht="15.75" customHeight="1" x14ac:dyDescent="0.25">
      <c r="A422" s="65" t="s">
        <v>619</v>
      </c>
      <c r="B422" s="65" t="s">
        <v>145</v>
      </c>
      <c r="C422" s="8">
        <v>8640000</v>
      </c>
      <c r="D422" s="8">
        <v>8640000</v>
      </c>
      <c r="E422" s="118">
        <v>0</v>
      </c>
      <c r="F422" s="11">
        <v>8640000</v>
      </c>
      <c r="G422" s="8">
        <f>E422+F422</f>
        <v>8640000</v>
      </c>
      <c r="H422" s="11">
        <f>C422-G422</f>
        <v>0</v>
      </c>
      <c r="I422" s="12">
        <f>D422-G422</f>
        <v>0</v>
      </c>
    </row>
    <row r="423" spans="1:9" ht="15.75" customHeight="1" x14ac:dyDescent="0.25">
      <c r="A423" s="63" t="s">
        <v>620</v>
      </c>
      <c r="B423" s="63" t="s">
        <v>152</v>
      </c>
      <c r="C423" s="43">
        <f>C424+C425</f>
        <v>3260000</v>
      </c>
      <c r="D423" s="43">
        <f>D424+D425</f>
        <v>3260000</v>
      </c>
      <c r="E423" s="64">
        <f>E424+E425</f>
        <v>0</v>
      </c>
      <c r="F423" s="46">
        <f>F424+F425</f>
        <v>3260000</v>
      </c>
      <c r="G423" s="43">
        <f>E423+F423</f>
        <v>3260000</v>
      </c>
      <c r="H423" s="46">
        <f t="shared" si="123"/>
        <v>0</v>
      </c>
      <c r="I423" s="47">
        <f t="shared" si="112"/>
        <v>0</v>
      </c>
    </row>
    <row r="424" spans="1:9" ht="15.75" customHeight="1" x14ac:dyDescent="0.25">
      <c r="A424" s="65" t="s">
        <v>621</v>
      </c>
      <c r="B424" s="65" t="s">
        <v>159</v>
      </c>
      <c r="C424" s="119">
        <v>700000</v>
      </c>
      <c r="D424" s="119">
        <v>700000</v>
      </c>
      <c r="E424" s="120">
        <v>0</v>
      </c>
      <c r="F424" s="99">
        <v>700000</v>
      </c>
      <c r="G424" s="8">
        <f>E424+F424</f>
        <v>700000</v>
      </c>
      <c r="H424" s="11">
        <f t="shared" si="123"/>
        <v>0</v>
      </c>
      <c r="I424" s="12">
        <f t="shared" si="112"/>
        <v>0</v>
      </c>
    </row>
    <row r="425" spans="1:9" ht="15.75" customHeight="1" x14ac:dyDescent="0.25">
      <c r="A425" s="67" t="s">
        <v>622</v>
      </c>
      <c r="B425" s="67" t="s">
        <v>153</v>
      </c>
      <c r="C425" s="121">
        <v>2560000</v>
      </c>
      <c r="D425" s="121">
        <v>2560000</v>
      </c>
      <c r="E425" s="122">
        <v>0</v>
      </c>
      <c r="F425" s="100">
        <v>2560000</v>
      </c>
      <c r="G425" s="49">
        <f t="shared" si="122"/>
        <v>2560000</v>
      </c>
      <c r="H425" s="52">
        <f t="shared" si="123"/>
        <v>0</v>
      </c>
      <c r="I425" s="53">
        <f t="shared" si="112"/>
        <v>0</v>
      </c>
    </row>
    <row r="426" spans="1:9" ht="23.25" customHeight="1" x14ac:dyDescent="0.25">
      <c r="A426" s="54" t="s">
        <v>623</v>
      </c>
      <c r="B426" s="101" t="s">
        <v>624</v>
      </c>
      <c r="C426" s="39">
        <f>C427+C433</f>
        <v>20000000</v>
      </c>
      <c r="D426" s="39">
        <f>D427+D433</f>
        <v>20000000</v>
      </c>
      <c r="E426" s="39">
        <f>E427+E433</f>
        <v>4507935</v>
      </c>
      <c r="F426" s="41">
        <f>F427+F433</f>
        <v>15106505</v>
      </c>
      <c r="G426" s="40">
        <f>E426+F426</f>
        <v>19614440</v>
      </c>
      <c r="H426" s="41">
        <f t="shared" si="123"/>
        <v>385560</v>
      </c>
      <c r="I426" s="39">
        <f t="shared" si="112"/>
        <v>385560</v>
      </c>
    </row>
    <row r="427" spans="1:9" ht="15.75" customHeight="1" x14ac:dyDescent="0.25">
      <c r="A427" s="58" t="s">
        <v>623</v>
      </c>
      <c r="B427" s="58" t="s">
        <v>31</v>
      </c>
      <c r="C427" s="60">
        <f>C428+C430</f>
        <v>16040000</v>
      </c>
      <c r="D427" s="60">
        <f>D428+D430</f>
        <v>16383560</v>
      </c>
      <c r="E427" s="60">
        <f>E428+E430</f>
        <v>3097260</v>
      </c>
      <c r="F427" s="70">
        <f>F428+F430</f>
        <v>13171780</v>
      </c>
      <c r="G427" s="61">
        <f>E427+F427</f>
        <v>16269040</v>
      </c>
      <c r="H427" s="70">
        <f t="shared" si="123"/>
        <v>-229040</v>
      </c>
      <c r="I427" s="62">
        <f t="shared" ref="I427:I445" si="124">+D427-G427</f>
        <v>114520</v>
      </c>
    </row>
    <row r="428" spans="1:9" ht="15.75" customHeight="1" x14ac:dyDescent="0.25">
      <c r="A428" s="63" t="s">
        <v>625</v>
      </c>
      <c r="B428" s="63" t="s">
        <v>236</v>
      </c>
      <c r="C428" s="43">
        <f>C429</f>
        <v>440000</v>
      </c>
      <c r="D428" s="43">
        <f>D429</f>
        <v>440000</v>
      </c>
      <c r="E428" s="43">
        <f t="shared" ref="E428" si="125">E429</f>
        <v>440000</v>
      </c>
      <c r="F428" s="46">
        <f>F429</f>
        <v>0</v>
      </c>
      <c r="G428" s="64">
        <f>E428+F428</f>
        <v>440000</v>
      </c>
      <c r="H428" s="46">
        <f t="shared" si="123"/>
        <v>0</v>
      </c>
      <c r="I428" s="47">
        <f t="shared" si="124"/>
        <v>0</v>
      </c>
    </row>
    <row r="429" spans="1:9" ht="15.75" customHeight="1" x14ac:dyDescent="0.25">
      <c r="A429" s="65" t="s">
        <v>626</v>
      </c>
      <c r="B429" s="65" t="s">
        <v>295</v>
      </c>
      <c r="C429" s="8">
        <v>440000</v>
      </c>
      <c r="D429" s="8">
        <v>440000</v>
      </c>
      <c r="E429" s="118">
        <v>440000</v>
      </c>
      <c r="F429" s="66"/>
      <c r="G429" s="66">
        <f t="shared" ref="G429" si="126">E429+F429</f>
        <v>440000</v>
      </c>
      <c r="H429" s="11">
        <f t="shared" si="123"/>
        <v>0</v>
      </c>
      <c r="I429" s="12">
        <f t="shared" si="124"/>
        <v>0</v>
      </c>
    </row>
    <row r="430" spans="1:9" ht="15.75" customHeight="1" x14ac:dyDescent="0.25">
      <c r="A430" s="63" t="s">
        <v>625</v>
      </c>
      <c r="B430" s="63" t="s">
        <v>389</v>
      </c>
      <c r="C430" s="43">
        <f>C432</f>
        <v>15600000</v>
      </c>
      <c r="D430" s="43">
        <f>D431</f>
        <v>15943560</v>
      </c>
      <c r="E430" s="117">
        <f>E431</f>
        <v>2657260</v>
      </c>
      <c r="F430" s="64">
        <f>F431</f>
        <v>13171780</v>
      </c>
      <c r="G430" s="64">
        <f>E430+F430</f>
        <v>15829040</v>
      </c>
      <c r="H430" s="46">
        <f t="shared" si="123"/>
        <v>-229040</v>
      </c>
      <c r="I430" s="47">
        <f>D430-G430</f>
        <v>114520</v>
      </c>
    </row>
    <row r="431" spans="1:9" ht="15.75" customHeight="1" x14ac:dyDescent="0.25">
      <c r="A431" s="65" t="s">
        <v>780</v>
      </c>
      <c r="B431" s="65" t="s">
        <v>412</v>
      </c>
      <c r="C431" s="8">
        <v>0</v>
      </c>
      <c r="D431" s="8">
        <v>15943560</v>
      </c>
      <c r="E431" s="118">
        <f>1328630+1328630</f>
        <v>2657260</v>
      </c>
      <c r="F431" s="66">
        <v>13171780</v>
      </c>
      <c r="G431" s="66">
        <f>E431+F431</f>
        <v>15829040</v>
      </c>
      <c r="H431" s="11"/>
      <c r="I431" s="12">
        <f>D431-G431</f>
        <v>114520</v>
      </c>
    </row>
    <row r="432" spans="1:9" ht="15.75" customHeight="1" x14ac:dyDescent="0.25">
      <c r="A432" s="65" t="s">
        <v>781</v>
      </c>
      <c r="B432" s="65" t="s">
        <v>391</v>
      </c>
      <c r="C432" s="8">
        <v>15600000</v>
      </c>
      <c r="D432" s="8">
        <v>0</v>
      </c>
      <c r="E432" s="118">
        <v>0</v>
      </c>
      <c r="F432" s="66">
        <v>0</v>
      </c>
      <c r="G432" s="66">
        <f>E432+F432</f>
        <v>0</v>
      </c>
      <c r="H432" s="11">
        <f t="shared" si="123"/>
        <v>15600000</v>
      </c>
      <c r="I432" s="12">
        <f>D432-G432</f>
        <v>0</v>
      </c>
    </row>
    <row r="433" spans="1:9" ht="15.75" customHeight="1" x14ac:dyDescent="0.25">
      <c r="A433" s="63" t="s">
        <v>627</v>
      </c>
      <c r="B433" s="63" t="s">
        <v>61</v>
      </c>
      <c r="C433" s="43">
        <f>C434+C438+C441+C443+C436</f>
        <v>3960000</v>
      </c>
      <c r="D433" s="43">
        <f>D434+D438+D441+D443+D436</f>
        <v>3616440</v>
      </c>
      <c r="E433" s="43">
        <f>E434+E438+E441+E443+E436</f>
        <v>1410675</v>
      </c>
      <c r="F433" s="46">
        <f>F434+F436+F438+F441+F443</f>
        <v>1934725</v>
      </c>
      <c r="G433" s="64">
        <f>G434+G438+G441+G443+G436</f>
        <v>3345400</v>
      </c>
      <c r="H433" s="46">
        <f>H434+H438+H441+H443+H436</f>
        <v>614600</v>
      </c>
      <c r="I433" s="47">
        <f t="shared" si="124"/>
        <v>271040</v>
      </c>
    </row>
    <row r="434" spans="1:9" ht="15.75" customHeight="1" x14ac:dyDescent="0.25">
      <c r="A434" s="63" t="s">
        <v>628</v>
      </c>
      <c r="B434" s="63" t="s">
        <v>175</v>
      </c>
      <c r="C434" s="43">
        <f>C435</f>
        <v>350000</v>
      </c>
      <c r="D434" s="43">
        <f>D435</f>
        <v>350000</v>
      </c>
      <c r="E434" s="43">
        <f>E435</f>
        <v>0</v>
      </c>
      <c r="F434" s="46">
        <f>F435</f>
        <v>350000</v>
      </c>
      <c r="G434" s="64">
        <f t="shared" ref="G434:G439" si="127">E434+F434</f>
        <v>350000</v>
      </c>
      <c r="H434" s="46">
        <f t="shared" ref="H434:H445" si="128">C434-G434</f>
        <v>0</v>
      </c>
      <c r="I434" s="47">
        <f t="shared" si="124"/>
        <v>0</v>
      </c>
    </row>
    <row r="435" spans="1:9" ht="15.75" customHeight="1" x14ac:dyDescent="0.25">
      <c r="A435" s="65" t="s">
        <v>629</v>
      </c>
      <c r="B435" s="65" t="s">
        <v>242</v>
      </c>
      <c r="C435" s="8">
        <v>350000</v>
      </c>
      <c r="D435" s="8">
        <v>350000</v>
      </c>
      <c r="E435" s="118">
        <v>0</v>
      </c>
      <c r="F435" s="66">
        <v>350000</v>
      </c>
      <c r="G435" s="66">
        <f t="shared" si="127"/>
        <v>350000</v>
      </c>
      <c r="H435" s="11">
        <f t="shared" si="128"/>
        <v>0</v>
      </c>
      <c r="I435" s="12">
        <f t="shared" si="124"/>
        <v>0</v>
      </c>
    </row>
    <row r="436" spans="1:9" ht="15.75" customHeight="1" x14ac:dyDescent="0.25">
      <c r="A436" s="63" t="s">
        <v>630</v>
      </c>
      <c r="B436" s="63" t="s">
        <v>178</v>
      </c>
      <c r="C436" s="43">
        <f>C437</f>
        <v>1020000</v>
      </c>
      <c r="D436" s="43">
        <f>D437</f>
        <v>676440</v>
      </c>
      <c r="E436" s="64">
        <f>E437</f>
        <v>50675</v>
      </c>
      <c r="F436" s="64">
        <f>F437</f>
        <v>354725</v>
      </c>
      <c r="G436" s="64">
        <f>G437</f>
        <v>405400</v>
      </c>
      <c r="H436" s="46">
        <f>C436-G436</f>
        <v>614600</v>
      </c>
      <c r="I436" s="47">
        <f>D436-G436</f>
        <v>271040</v>
      </c>
    </row>
    <row r="437" spans="1:9" ht="15.75" customHeight="1" x14ac:dyDescent="0.25">
      <c r="A437" s="65" t="s">
        <v>631</v>
      </c>
      <c r="B437" s="65" t="s">
        <v>180</v>
      </c>
      <c r="C437" s="8">
        <v>1020000</v>
      </c>
      <c r="D437" s="8">
        <v>676440</v>
      </c>
      <c r="E437" s="66">
        <v>50675</v>
      </c>
      <c r="F437" s="66">
        <v>354725</v>
      </c>
      <c r="G437" s="66">
        <f>E437+F437</f>
        <v>405400</v>
      </c>
      <c r="H437" s="11">
        <f>C437-G437</f>
        <v>614600</v>
      </c>
      <c r="I437" s="12">
        <f>D437-G437</f>
        <v>271040</v>
      </c>
    </row>
    <row r="438" spans="1:9" ht="15.75" customHeight="1" x14ac:dyDescent="0.25">
      <c r="A438" s="63" t="s">
        <v>632</v>
      </c>
      <c r="B438" s="63" t="s">
        <v>182</v>
      </c>
      <c r="C438" s="43">
        <f>C439+C440</f>
        <v>1230000</v>
      </c>
      <c r="D438" s="43">
        <f>D439+D440</f>
        <v>1230000</v>
      </c>
      <c r="E438" s="43">
        <f>E439+E440</f>
        <v>0</v>
      </c>
      <c r="F438" s="43">
        <f>F439+F440</f>
        <v>1230000</v>
      </c>
      <c r="G438" s="64">
        <f t="shared" si="127"/>
        <v>1230000</v>
      </c>
      <c r="H438" s="46">
        <f t="shared" si="128"/>
        <v>0</v>
      </c>
      <c r="I438" s="47">
        <f t="shared" si="124"/>
        <v>0</v>
      </c>
    </row>
    <row r="439" spans="1:9" ht="15.75" customHeight="1" x14ac:dyDescent="0.25">
      <c r="A439" s="65" t="s">
        <v>633</v>
      </c>
      <c r="B439" s="65" t="s">
        <v>116</v>
      </c>
      <c r="C439" s="8">
        <v>975000</v>
      </c>
      <c r="D439" s="8">
        <v>975000</v>
      </c>
      <c r="E439" s="118">
        <v>0</v>
      </c>
      <c r="F439" s="66">
        <v>975000</v>
      </c>
      <c r="G439" s="66">
        <f t="shared" si="127"/>
        <v>975000</v>
      </c>
      <c r="H439" s="11">
        <f t="shared" si="128"/>
        <v>0</v>
      </c>
      <c r="I439" s="12">
        <f t="shared" si="124"/>
        <v>0</v>
      </c>
    </row>
    <row r="440" spans="1:9" ht="15.75" customHeight="1" x14ac:dyDescent="0.25">
      <c r="A440" s="65" t="s">
        <v>634</v>
      </c>
      <c r="B440" s="65" t="s">
        <v>598</v>
      </c>
      <c r="C440" s="8">
        <v>255000</v>
      </c>
      <c r="D440" s="8">
        <v>255000</v>
      </c>
      <c r="E440" s="118">
        <v>0</v>
      </c>
      <c r="F440" s="66">
        <v>255000</v>
      </c>
      <c r="G440" s="64">
        <f>E440+F440</f>
        <v>255000</v>
      </c>
      <c r="H440" s="11">
        <f>C440-G440</f>
        <v>0</v>
      </c>
      <c r="I440" s="12">
        <f>D440-G440</f>
        <v>0</v>
      </c>
    </row>
    <row r="441" spans="1:9" ht="15.75" customHeight="1" x14ac:dyDescent="0.25">
      <c r="A441" s="63" t="s">
        <v>635</v>
      </c>
      <c r="B441" s="63" t="s">
        <v>636</v>
      </c>
      <c r="C441" s="43">
        <f>C442</f>
        <v>340000</v>
      </c>
      <c r="D441" s="43">
        <f>D442</f>
        <v>340000</v>
      </c>
      <c r="E441" s="43">
        <f>E442</f>
        <v>340000</v>
      </c>
      <c r="F441" s="46">
        <f>F442</f>
        <v>0</v>
      </c>
      <c r="G441" s="64">
        <f t="shared" ref="G441:G444" si="129">E441+F441</f>
        <v>340000</v>
      </c>
      <c r="H441" s="46">
        <f t="shared" si="128"/>
        <v>0</v>
      </c>
      <c r="I441" s="47">
        <f t="shared" si="124"/>
        <v>0</v>
      </c>
    </row>
    <row r="442" spans="1:9" ht="15.75" customHeight="1" x14ac:dyDescent="0.25">
      <c r="A442" s="65" t="s">
        <v>637</v>
      </c>
      <c r="B442" s="65" t="s">
        <v>601</v>
      </c>
      <c r="C442" s="8">
        <v>340000</v>
      </c>
      <c r="D442" s="8">
        <v>340000</v>
      </c>
      <c r="E442" s="118">
        <f>170000+170000</f>
        <v>340000</v>
      </c>
      <c r="F442" s="66"/>
      <c r="G442" s="66">
        <f t="shared" si="129"/>
        <v>340000</v>
      </c>
      <c r="H442" s="11">
        <f t="shared" si="128"/>
        <v>0</v>
      </c>
      <c r="I442" s="12">
        <f t="shared" si="124"/>
        <v>0</v>
      </c>
    </row>
    <row r="443" spans="1:9" ht="15.75" customHeight="1" x14ac:dyDescent="0.25">
      <c r="A443" s="63" t="s">
        <v>638</v>
      </c>
      <c r="B443" s="63" t="s">
        <v>267</v>
      </c>
      <c r="C443" s="43">
        <f>C444</f>
        <v>1020000</v>
      </c>
      <c r="D443" s="43">
        <f>D444</f>
        <v>1020000</v>
      </c>
      <c r="E443" s="43">
        <f>E444</f>
        <v>1020000</v>
      </c>
      <c r="F443" s="46">
        <f>F444</f>
        <v>0</v>
      </c>
      <c r="G443" s="64">
        <f t="shared" si="129"/>
        <v>1020000</v>
      </c>
      <c r="H443" s="46">
        <f t="shared" si="128"/>
        <v>0</v>
      </c>
      <c r="I443" s="47">
        <f t="shared" si="124"/>
        <v>0</v>
      </c>
    </row>
    <row r="444" spans="1:9" ht="15.75" customHeight="1" x14ac:dyDescent="0.25">
      <c r="A444" s="67" t="s">
        <v>639</v>
      </c>
      <c r="B444" s="67" t="s">
        <v>153</v>
      </c>
      <c r="C444" s="49">
        <v>1020000</v>
      </c>
      <c r="D444" s="49">
        <v>1020000</v>
      </c>
      <c r="E444" s="77">
        <v>1020000</v>
      </c>
      <c r="F444" s="68"/>
      <c r="G444" s="68">
        <f t="shared" si="129"/>
        <v>1020000</v>
      </c>
      <c r="H444" s="52">
        <f t="shared" si="128"/>
        <v>0</v>
      </c>
      <c r="I444" s="53">
        <f t="shared" si="124"/>
        <v>0</v>
      </c>
    </row>
    <row r="445" spans="1:9" ht="24.75" customHeight="1" x14ac:dyDescent="0.25">
      <c r="A445" s="54" t="s">
        <v>640</v>
      </c>
      <c r="B445" s="101" t="s">
        <v>641</v>
      </c>
      <c r="C445" s="40">
        <f>C446+C451</f>
        <v>123958200</v>
      </c>
      <c r="D445" s="40">
        <f>D446+D451</f>
        <v>123958200</v>
      </c>
      <c r="E445" s="40">
        <f>E446+E451</f>
        <v>2485000</v>
      </c>
      <c r="F445" s="40">
        <f>F446+F451</f>
        <v>119610200</v>
      </c>
      <c r="G445" s="40">
        <f>E445+F445</f>
        <v>122095200</v>
      </c>
      <c r="H445" s="41">
        <f t="shared" si="128"/>
        <v>1863000</v>
      </c>
      <c r="I445" s="39">
        <f t="shared" si="124"/>
        <v>1863000</v>
      </c>
    </row>
    <row r="446" spans="1:9" ht="15.75" customHeight="1" x14ac:dyDescent="0.25">
      <c r="A446" s="58" t="s">
        <v>642</v>
      </c>
      <c r="B446" s="58" t="s">
        <v>31</v>
      </c>
      <c r="C446" s="98">
        <f>C447</f>
        <v>27980000</v>
      </c>
      <c r="D446" s="98">
        <f>D447</f>
        <v>27980000</v>
      </c>
      <c r="E446" s="98">
        <f>E447</f>
        <v>0</v>
      </c>
      <c r="F446" s="98">
        <f>F447</f>
        <v>27722000</v>
      </c>
      <c r="G446" s="61">
        <f>G447</f>
        <v>27722000</v>
      </c>
      <c r="H446" s="70">
        <f>C446-G446</f>
        <v>258000</v>
      </c>
      <c r="I446" s="62">
        <f>D446-G446</f>
        <v>258000</v>
      </c>
    </row>
    <row r="447" spans="1:9" ht="15.75" customHeight="1" x14ac:dyDescent="0.25">
      <c r="A447" s="63" t="s">
        <v>643</v>
      </c>
      <c r="B447" s="63" t="s">
        <v>236</v>
      </c>
      <c r="C447" s="90">
        <f>C448+C449+C450</f>
        <v>27980000</v>
      </c>
      <c r="D447" s="90">
        <f>D448+D449+D450</f>
        <v>27980000</v>
      </c>
      <c r="E447" s="90">
        <f>E448+E449+E450</f>
        <v>0</v>
      </c>
      <c r="F447" s="90">
        <f>F448+F449+F450</f>
        <v>27722000</v>
      </c>
      <c r="G447" s="64">
        <f t="shared" ref="G447" si="130">E447+F447</f>
        <v>27722000</v>
      </c>
      <c r="H447" s="46">
        <f t="shared" ref="H447:H448" si="131">C447-G447</f>
        <v>258000</v>
      </c>
      <c r="I447" s="47">
        <f t="shared" ref="I447:I448" si="132">+D447-G447</f>
        <v>258000</v>
      </c>
    </row>
    <row r="448" spans="1:9" ht="15.75" customHeight="1" x14ac:dyDescent="0.25">
      <c r="A448" s="65" t="s">
        <v>644</v>
      </c>
      <c r="B448" s="65" t="s">
        <v>253</v>
      </c>
      <c r="C448" s="99">
        <v>27430000</v>
      </c>
      <c r="D448" s="99">
        <v>27430000</v>
      </c>
      <c r="E448" s="66">
        <v>0</v>
      </c>
      <c r="F448" s="66">
        <v>27172000</v>
      </c>
      <c r="G448" s="66">
        <f>E448+F448</f>
        <v>27172000</v>
      </c>
      <c r="H448" s="11">
        <f t="shared" si="131"/>
        <v>258000</v>
      </c>
      <c r="I448" s="12">
        <f t="shared" si="132"/>
        <v>258000</v>
      </c>
    </row>
    <row r="449" spans="1:9" ht="15.75" customHeight="1" x14ac:dyDescent="0.25">
      <c r="A449" s="65" t="s">
        <v>645</v>
      </c>
      <c r="B449" s="65" t="s">
        <v>646</v>
      </c>
      <c r="C449" s="99">
        <v>350000</v>
      </c>
      <c r="D449" s="99">
        <v>350000</v>
      </c>
      <c r="E449" s="66">
        <v>0</v>
      </c>
      <c r="F449" s="66">
        <v>350000</v>
      </c>
      <c r="G449" s="66">
        <f>E449+F449</f>
        <v>350000</v>
      </c>
      <c r="H449" s="11">
        <f>C449-G449</f>
        <v>0</v>
      </c>
      <c r="I449" s="12">
        <f>D449-G449</f>
        <v>0</v>
      </c>
    </row>
    <row r="450" spans="1:9" ht="15.75" customHeight="1" x14ac:dyDescent="0.25">
      <c r="A450" s="65" t="s">
        <v>644</v>
      </c>
      <c r="B450" s="65" t="s">
        <v>647</v>
      </c>
      <c r="C450" s="99">
        <v>200000</v>
      </c>
      <c r="D450" s="99">
        <v>200000</v>
      </c>
      <c r="E450" s="66">
        <v>0</v>
      </c>
      <c r="F450" s="66">
        <v>200000</v>
      </c>
      <c r="G450" s="66">
        <f>E450+F450</f>
        <v>200000</v>
      </c>
      <c r="H450" s="11">
        <f>C450-G450</f>
        <v>0</v>
      </c>
      <c r="I450" s="12">
        <f>D450-G450</f>
        <v>0</v>
      </c>
    </row>
    <row r="451" spans="1:9" ht="15.75" customHeight="1" x14ac:dyDescent="0.25">
      <c r="A451" s="63" t="s">
        <v>648</v>
      </c>
      <c r="B451" s="123" t="s">
        <v>319</v>
      </c>
      <c r="C451" s="90">
        <f>C452+C458+C463+C461+C455</f>
        <v>95978200</v>
      </c>
      <c r="D451" s="90">
        <f>D452+D458+D463+D461+D455</f>
        <v>95978200</v>
      </c>
      <c r="E451" s="90">
        <f>E452+E458+E463+E461+E455</f>
        <v>2485000</v>
      </c>
      <c r="F451" s="90">
        <f>F452+F458+F461+F463+F455</f>
        <v>91888200</v>
      </c>
      <c r="G451" s="64">
        <f t="shared" ref="G451:G504" si="133">E451+F451</f>
        <v>94373200</v>
      </c>
      <c r="H451" s="46">
        <f>C451-G451</f>
        <v>1605000</v>
      </c>
      <c r="I451" s="47">
        <f t="shared" ref="I451:I494" si="134">+D451-G451</f>
        <v>1605000</v>
      </c>
    </row>
    <row r="452" spans="1:9" ht="15.75" customHeight="1" x14ac:dyDescent="0.25">
      <c r="A452" s="63" t="s">
        <v>649</v>
      </c>
      <c r="B452" s="63" t="s">
        <v>175</v>
      </c>
      <c r="C452" s="90">
        <f>C453+C454</f>
        <v>683200</v>
      </c>
      <c r="D452" s="90">
        <f>D453+D454</f>
        <v>683200</v>
      </c>
      <c r="E452" s="90">
        <f>E453+E454</f>
        <v>0</v>
      </c>
      <c r="F452" s="90">
        <f>F453+F454</f>
        <v>668200</v>
      </c>
      <c r="G452" s="64">
        <f t="shared" si="133"/>
        <v>668200</v>
      </c>
      <c r="H452" s="46">
        <f t="shared" ref="H452:H515" si="135">C452-G452</f>
        <v>15000</v>
      </c>
      <c r="I452" s="47">
        <f t="shared" si="134"/>
        <v>15000</v>
      </c>
    </row>
    <row r="453" spans="1:9" ht="15.75" customHeight="1" x14ac:dyDescent="0.25">
      <c r="A453" s="65" t="s">
        <v>650</v>
      </c>
      <c r="B453" s="65" t="s">
        <v>242</v>
      </c>
      <c r="C453" s="99">
        <v>623200</v>
      </c>
      <c r="D453" s="99">
        <v>623200</v>
      </c>
      <c r="E453" s="66">
        <v>0</v>
      </c>
      <c r="F453" s="66">
        <v>608200</v>
      </c>
      <c r="G453" s="66">
        <f t="shared" si="133"/>
        <v>608200</v>
      </c>
      <c r="H453" s="11">
        <f t="shared" si="135"/>
        <v>15000</v>
      </c>
      <c r="I453" s="12">
        <f t="shared" si="134"/>
        <v>15000</v>
      </c>
    </row>
    <row r="454" spans="1:9" ht="15.75" customHeight="1" x14ac:dyDescent="0.25">
      <c r="A454" s="65" t="s">
        <v>651</v>
      </c>
      <c r="B454" s="65" t="s">
        <v>652</v>
      </c>
      <c r="C454" s="99">
        <v>60000</v>
      </c>
      <c r="D454" s="99">
        <v>60000</v>
      </c>
      <c r="E454" s="66">
        <v>0</v>
      </c>
      <c r="F454" s="66">
        <v>60000</v>
      </c>
      <c r="G454" s="66">
        <f t="shared" si="133"/>
        <v>60000</v>
      </c>
      <c r="H454" s="11">
        <f t="shared" si="135"/>
        <v>0</v>
      </c>
      <c r="I454" s="12">
        <f t="shared" si="134"/>
        <v>0</v>
      </c>
    </row>
    <row r="455" spans="1:9" ht="15.75" customHeight="1" x14ac:dyDescent="0.25">
      <c r="A455" s="63" t="s">
        <v>653</v>
      </c>
      <c r="B455" s="63" t="s">
        <v>654</v>
      </c>
      <c r="C455" s="90">
        <f>C456+C457</f>
        <v>71000000</v>
      </c>
      <c r="D455" s="90">
        <f>D456+D457</f>
        <v>71000000</v>
      </c>
      <c r="E455" s="64">
        <f>E456+E457</f>
        <v>0</v>
      </c>
      <c r="F455" s="64">
        <f>F456+F457</f>
        <v>69410000</v>
      </c>
      <c r="G455" s="64">
        <f t="shared" si="133"/>
        <v>69410000</v>
      </c>
      <c r="H455" s="46">
        <f t="shared" si="135"/>
        <v>1590000</v>
      </c>
      <c r="I455" s="47">
        <f>D455-G455</f>
        <v>1590000</v>
      </c>
    </row>
    <row r="456" spans="1:9" ht="15.75" customHeight="1" x14ac:dyDescent="0.25">
      <c r="A456" s="65" t="s">
        <v>655</v>
      </c>
      <c r="B456" s="65" t="s">
        <v>71</v>
      </c>
      <c r="C456" s="99">
        <v>22000000</v>
      </c>
      <c r="D456" s="99">
        <v>22000000</v>
      </c>
      <c r="E456" s="66">
        <v>0</v>
      </c>
      <c r="F456" s="66">
        <v>22000000</v>
      </c>
      <c r="G456" s="66">
        <f t="shared" si="133"/>
        <v>22000000</v>
      </c>
      <c r="H456" s="11">
        <f t="shared" si="135"/>
        <v>0</v>
      </c>
      <c r="I456" s="12">
        <f>D456-G456</f>
        <v>0</v>
      </c>
    </row>
    <row r="457" spans="1:9" ht="15.75" customHeight="1" x14ac:dyDescent="0.25">
      <c r="A457" s="65" t="s">
        <v>656</v>
      </c>
      <c r="B457" s="65" t="s">
        <v>657</v>
      </c>
      <c r="C457" s="99">
        <v>49000000</v>
      </c>
      <c r="D457" s="99">
        <v>49000000</v>
      </c>
      <c r="E457" s="66">
        <v>0</v>
      </c>
      <c r="F457" s="66">
        <v>47410000</v>
      </c>
      <c r="G457" s="66">
        <f t="shared" si="133"/>
        <v>47410000</v>
      </c>
      <c r="H457" s="11">
        <f t="shared" si="135"/>
        <v>1590000</v>
      </c>
      <c r="I457" s="12">
        <f>D457-G457</f>
        <v>1590000</v>
      </c>
    </row>
    <row r="458" spans="1:9" ht="15.75" customHeight="1" x14ac:dyDescent="0.25">
      <c r="A458" s="63" t="s">
        <v>658</v>
      </c>
      <c r="B458" s="63" t="s">
        <v>182</v>
      </c>
      <c r="C458" s="90">
        <f>C460+C459</f>
        <v>433000</v>
      </c>
      <c r="D458" s="90">
        <f>D460+D459</f>
        <v>433000</v>
      </c>
      <c r="E458" s="90">
        <f>E460+E459</f>
        <v>0</v>
      </c>
      <c r="F458" s="90">
        <f>F459+F460</f>
        <v>433000</v>
      </c>
      <c r="G458" s="64">
        <f t="shared" si="133"/>
        <v>433000</v>
      </c>
      <c r="H458" s="46">
        <f t="shared" si="135"/>
        <v>0</v>
      </c>
      <c r="I458" s="47">
        <f t="shared" si="134"/>
        <v>0</v>
      </c>
    </row>
    <row r="459" spans="1:9" ht="15.75" customHeight="1" x14ac:dyDescent="0.25">
      <c r="A459" s="65" t="s">
        <v>659</v>
      </c>
      <c r="B459" s="65" t="s">
        <v>399</v>
      </c>
      <c r="C459" s="99">
        <v>150000</v>
      </c>
      <c r="D459" s="99">
        <v>150000</v>
      </c>
      <c r="E459" s="99">
        <v>0</v>
      </c>
      <c r="F459" s="99">
        <v>150000</v>
      </c>
      <c r="G459" s="66">
        <f t="shared" si="133"/>
        <v>150000</v>
      </c>
      <c r="H459" s="11"/>
      <c r="I459" s="12"/>
    </row>
    <row r="460" spans="1:9" ht="15.75" customHeight="1" x14ac:dyDescent="0.25">
      <c r="A460" s="65" t="s">
        <v>660</v>
      </c>
      <c r="B460" s="65" t="s">
        <v>598</v>
      </c>
      <c r="C460" s="99">
        <v>283000</v>
      </c>
      <c r="D460" s="99">
        <v>283000</v>
      </c>
      <c r="E460" s="66">
        <v>0</v>
      </c>
      <c r="F460" s="66">
        <v>283000</v>
      </c>
      <c r="G460" s="66">
        <f t="shared" si="133"/>
        <v>283000</v>
      </c>
      <c r="H460" s="11">
        <f t="shared" si="135"/>
        <v>0</v>
      </c>
      <c r="I460" s="12">
        <f t="shared" si="134"/>
        <v>0</v>
      </c>
    </row>
    <row r="461" spans="1:9" ht="15.75" customHeight="1" x14ac:dyDescent="0.25">
      <c r="A461" s="63" t="s">
        <v>661</v>
      </c>
      <c r="B461" s="63" t="s">
        <v>185</v>
      </c>
      <c r="C461" s="90">
        <f>C462</f>
        <v>5700000</v>
      </c>
      <c r="D461" s="90">
        <f>D462</f>
        <v>5700000</v>
      </c>
      <c r="E461" s="64">
        <f>E462</f>
        <v>0</v>
      </c>
      <c r="F461" s="64">
        <f>F462</f>
        <v>5700000</v>
      </c>
      <c r="G461" s="64">
        <f t="shared" si="133"/>
        <v>5700000</v>
      </c>
      <c r="H461" s="46">
        <f>C461-G461</f>
        <v>0</v>
      </c>
      <c r="I461" s="47">
        <f>D461-G461</f>
        <v>0</v>
      </c>
    </row>
    <row r="462" spans="1:9" ht="15.75" customHeight="1" x14ac:dyDescent="0.25">
      <c r="A462" s="65" t="s">
        <v>662</v>
      </c>
      <c r="B462" s="65" t="s">
        <v>187</v>
      </c>
      <c r="C462" s="99">
        <v>5700000</v>
      </c>
      <c r="D462" s="99">
        <v>5700000</v>
      </c>
      <c r="E462" s="66">
        <v>0</v>
      </c>
      <c r="F462" s="66">
        <v>5700000</v>
      </c>
      <c r="G462" s="66">
        <f t="shared" si="133"/>
        <v>5700000</v>
      </c>
      <c r="H462" s="11">
        <f>C462-G462</f>
        <v>0</v>
      </c>
      <c r="I462" s="12">
        <f>D462-G462</f>
        <v>0</v>
      </c>
    </row>
    <row r="463" spans="1:9" ht="15.75" customHeight="1" x14ac:dyDescent="0.25">
      <c r="A463" s="63" t="s">
        <v>663</v>
      </c>
      <c r="B463" s="63" t="s">
        <v>267</v>
      </c>
      <c r="C463" s="90">
        <f>C464</f>
        <v>18162000</v>
      </c>
      <c r="D463" s="90">
        <f>D464</f>
        <v>18162000</v>
      </c>
      <c r="E463" s="90">
        <f>E464</f>
        <v>2485000</v>
      </c>
      <c r="F463" s="90">
        <f>F464</f>
        <v>15677000</v>
      </c>
      <c r="G463" s="64">
        <f t="shared" si="133"/>
        <v>18162000</v>
      </c>
      <c r="H463" s="46">
        <f t="shared" si="135"/>
        <v>0</v>
      </c>
      <c r="I463" s="47">
        <f t="shared" si="134"/>
        <v>0</v>
      </c>
    </row>
    <row r="464" spans="1:9" ht="18.600000000000001" customHeight="1" x14ac:dyDescent="0.25">
      <c r="A464" s="67" t="s">
        <v>664</v>
      </c>
      <c r="B464" s="67" t="s">
        <v>153</v>
      </c>
      <c r="C464" s="100">
        <v>18162000</v>
      </c>
      <c r="D464" s="100">
        <v>18162000</v>
      </c>
      <c r="E464" s="68">
        <v>2485000</v>
      </c>
      <c r="F464" s="68">
        <v>15677000</v>
      </c>
      <c r="G464" s="68">
        <f t="shared" si="133"/>
        <v>18162000</v>
      </c>
      <c r="H464" s="52">
        <f t="shared" si="135"/>
        <v>0</v>
      </c>
      <c r="I464" s="53">
        <f t="shared" si="134"/>
        <v>0</v>
      </c>
    </row>
    <row r="465" spans="1:9" ht="24.75" customHeight="1" x14ac:dyDescent="0.25">
      <c r="A465" s="54" t="s">
        <v>665</v>
      </c>
      <c r="B465" s="101" t="s">
        <v>666</v>
      </c>
      <c r="C465" s="40">
        <f>C466+C470+C490</f>
        <v>99356000</v>
      </c>
      <c r="D465" s="40">
        <f>D466+D470+D490</f>
        <v>99356000</v>
      </c>
      <c r="E465" s="40">
        <f>E466+E470+E490</f>
        <v>16064240</v>
      </c>
      <c r="F465" s="40">
        <f>F466+F470+F490</f>
        <v>68388210</v>
      </c>
      <c r="G465" s="40">
        <f t="shared" si="133"/>
        <v>84452450</v>
      </c>
      <c r="H465" s="41">
        <f t="shared" si="135"/>
        <v>14903550</v>
      </c>
      <c r="I465" s="39">
        <f t="shared" si="134"/>
        <v>14903550</v>
      </c>
    </row>
    <row r="466" spans="1:9" ht="22.5" customHeight="1" x14ac:dyDescent="0.25">
      <c r="A466" s="58" t="s">
        <v>667</v>
      </c>
      <c r="B466" s="58" t="s">
        <v>31</v>
      </c>
      <c r="C466" s="98">
        <f t="shared" ref="C466:E466" si="136">C467</f>
        <v>62400000</v>
      </c>
      <c r="D466" s="98">
        <f t="shared" si="136"/>
        <v>63774240</v>
      </c>
      <c r="E466" s="98">
        <f t="shared" si="136"/>
        <v>10629040</v>
      </c>
      <c r="F466" s="98">
        <f>F467</f>
        <v>39629860</v>
      </c>
      <c r="G466" s="61">
        <f t="shared" si="133"/>
        <v>50258900</v>
      </c>
      <c r="H466" s="70">
        <f t="shared" si="135"/>
        <v>12141100</v>
      </c>
      <c r="I466" s="62">
        <f t="shared" si="134"/>
        <v>13515340</v>
      </c>
    </row>
    <row r="467" spans="1:9" ht="15.75" customHeight="1" x14ac:dyDescent="0.25">
      <c r="A467" s="63" t="s">
        <v>668</v>
      </c>
      <c r="B467" s="63" t="s">
        <v>315</v>
      </c>
      <c r="C467" s="90">
        <f>C469</f>
        <v>62400000</v>
      </c>
      <c r="D467" s="90">
        <f>D468</f>
        <v>63774240</v>
      </c>
      <c r="E467" s="90">
        <f>E468</f>
        <v>10629040</v>
      </c>
      <c r="F467" s="90">
        <f>F468</f>
        <v>39629860</v>
      </c>
      <c r="G467" s="64">
        <f t="shared" si="133"/>
        <v>50258900</v>
      </c>
      <c r="H467" s="46">
        <f t="shared" si="135"/>
        <v>12141100</v>
      </c>
      <c r="I467" s="47">
        <f t="shared" si="134"/>
        <v>13515340</v>
      </c>
    </row>
    <row r="468" spans="1:9" ht="15.75" customHeight="1" x14ac:dyDescent="0.25">
      <c r="A468" s="65" t="s">
        <v>669</v>
      </c>
      <c r="B468" s="65" t="s">
        <v>412</v>
      </c>
      <c r="C468" s="99">
        <v>0</v>
      </c>
      <c r="D468" s="99">
        <v>63774240</v>
      </c>
      <c r="E468" s="99">
        <f>5314520+5314520</f>
        <v>10629040</v>
      </c>
      <c r="F468" s="99">
        <v>39629860</v>
      </c>
      <c r="G468" s="66">
        <f t="shared" si="133"/>
        <v>50258900</v>
      </c>
      <c r="H468" s="11">
        <v>0</v>
      </c>
      <c r="I468" s="12">
        <f t="shared" si="134"/>
        <v>13515340</v>
      </c>
    </row>
    <row r="469" spans="1:9" ht="15.75" customHeight="1" x14ac:dyDescent="0.25">
      <c r="A469" s="65" t="s">
        <v>670</v>
      </c>
      <c r="B469" s="65" t="s">
        <v>391</v>
      </c>
      <c r="C469" s="99">
        <v>62400000</v>
      </c>
      <c r="D469" s="99">
        <v>0</v>
      </c>
      <c r="E469" s="99">
        <v>0</v>
      </c>
      <c r="F469" s="99">
        <v>0</v>
      </c>
      <c r="G469" s="66">
        <f t="shared" si="133"/>
        <v>0</v>
      </c>
      <c r="H469" s="11">
        <f t="shared" si="135"/>
        <v>62400000</v>
      </c>
      <c r="I469" s="12">
        <f t="shared" si="134"/>
        <v>0</v>
      </c>
    </row>
    <row r="470" spans="1:9" ht="15.75" customHeight="1" x14ac:dyDescent="0.25">
      <c r="A470" s="63" t="s">
        <v>671</v>
      </c>
      <c r="B470" s="63" t="s">
        <v>61</v>
      </c>
      <c r="C470" s="90">
        <f>C471+C476+C478+C481+C474+C485+C488</f>
        <v>35456000</v>
      </c>
      <c r="D470" s="90">
        <f>D471+D476+D478+D481+D485+D488+D474</f>
        <v>34081760</v>
      </c>
      <c r="E470" s="90">
        <f>E471+E476+E478+E481+E474+E485+E488</f>
        <v>5435200</v>
      </c>
      <c r="F470" s="90">
        <f>F471+F474+F476+F478+F481+F485+F488</f>
        <v>27258350</v>
      </c>
      <c r="G470" s="64">
        <f t="shared" si="133"/>
        <v>32693550</v>
      </c>
      <c r="H470" s="46">
        <f t="shared" si="135"/>
        <v>2762450</v>
      </c>
      <c r="I470" s="47">
        <f t="shared" si="134"/>
        <v>1388210</v>
      </c>
    </row>
    <row r="471" spans="1:9" ht="15.75" customHeight="1" x14ac:dyDescent="0.25">
      <c r="A471" s="63" t="s">
        <v>672</v>
      </c>
      <c r="B471" s="63" t="s">
        <v>175</v>
      </c>
      <c r="C471" s="90">
        <f>C472+C473</f>
        <v>4319000</v>
      </c>
      <c r="D471" s="90">
        <f>D472+D473</f>
        <v>4319000</v>
      </c>
      <c r="E471" s="90">
        <f>E472+E473</f>
        <v>887500</v>
      </c>
      <c r="F471" s="90">
        <f>F472+F473</f>
        <v>3431500</v>
      </c>
      <c r="G471" s="64">
        <f t="shared" si="133"/>
        <v>4319000</v>
      </c>
      <c r="H471" s="46">
        <f t="shared" si="135"/>
        <v>0</v>
      </c>
      <c r="I471" s="47">
        <f t="shared" si="134"/>
        <v>0</v>
      </c>
    </row>
    <row r="472" spans="1:9" ht="15.75" customHeight="1" x14ac:dyDescent="0.25">
      <c r="A472" s="65" t="s">
        <v>673</v>
      </c>
      <c r="B472" s="65" t="s">
        <v>242</v>
      </c>
      <c r="C472" s="99">
        <v>3869000</v>
      </c>
      <c r="D472" s="99">
        <v>3869000</v>
      </c>
      <c r="E472" s="99">
        <f>750000+137500</f>
        <v>887500</v>
      </c>
      <c r="F472" s="99">
        <v>2981500</v>
      </c>
      <c r="G472" s="66">
        <f t="shared" si="133"/>
        <v>3869000</v>
      </c>
      <c r="H472" s="11">
        <f t="shared" si="135"/>
        <v>0</v>
      </c>
      <c r="I472" s="12">
        <f t="shared" si="134"/>
        <v>0</v>
      </c>
    </row>
    <row r="473" spans="1:9" ht="15.75" customHeight="1" x14ac:dyDescent="0.25">
      <c r="A473" s="65" t="s">
        <v>674</v>
      </c>
      <c r="B473" s="65" t="s">
        <v>90</v>
      </c>
      <c r="C473" s="99">
        <v>450000</v>
      </c>
      <c r="D473" s="99">
        <v>450000</v>
      </c>
      <c r="E473" s="99">
        <v>0</v>
      </c>
      <c r="F473" s="99">
        <v>450000</v>
      </c>
      <c r="G473" s="66">
        <f>E473+F473</f>
        <v>450000</v>
      </c>
      <c r="H473" s="11">
        <f>C473-G473</f>
        <v>0</v>
      </c>
      <c r="I473" s="12">
        <f>D473-G473</f>
        <v>0</v>
      </c>
    </row>
    <row r="474" spans="1:9" ht="15.75" customHeight="1" x14ac:dyDescent="0.25">
      <c r="A474" s="63" t="s">
        <v>675</v>
      </c>
      <c r="B474" s="63" t="s">
        <v>92</v>
      </c>
      <c r="C474" s="90">
        <f>C475</f>
        <v>1265000</v>
      </c>
      <c r="D474" s="90">
        <f>D475</f>
        <v>1265000</v>
      </c>
      <c r="E474" s="124">
        <f>E475</f>
        <v>345000</v>
      </c>
      <c r="F474" s="90">
        <f>F475</f>
        <v>920000</v>
      </c>
      <c r="G474" s="64">
        <f>E474+F474</f>
        <v>1265000</v>
      </c>
      <c r="H474" s="46">
        <f>C474-G474</f>
        <v>0</v>
      </c>
      <c r="I474" s="47">
        <f>D474-G474</f>
        <v>0</v>
      </c>
    </row>
    <row r="475" spans="1:9" ht="15.75" customHeight="1" x14ac:dyDescent="0.25">
      <c r="A475" s="65" t="s">
        <v>676</v>
      </c>
      <c r="B475" s="65" t="s">
        <v>71</v>
      </c>
      <c r="C475" s="99">
        <v>1265000</v>
      </c>
      <c r="D475" s="99">
        <v>1265000</v>
      </c>
      <c r="E475" s="125">
        <v>345000</v>
      </c>
      <c r="F475" s="99">
        <v>920000</v>
      </c>
      <c r="G475" s="66">
        <f>E475+F475</f>
        <v>1265000</v>
      </c>
      <c r="H475" s="11">
        <f>C475-G475</f>
        <v>0</v>
      </c>
      <c r="I475" s="12">
        <f>D475-G475</f>
        <v>0</v>
      </c>
    </row>
    <row r="476" spans="1:9" ht="15.75" customHeight="1" x14ac:dyDescent="0.25">
      <c r="A476" s="63" t="s">
        <v>677</v>
      </c>
      <c r="B476" s="63" t="s">
        <v>178</v>
      </c>
      <c r="C476" s="90">
        <f>C477</f>
        <v>4080000</v>
      </c>
      <c r="D476" s="90">
        <f>D477</f>
        <v>2705760</v>
      </c>
      <c r="E476" s="90">
        <f>E477</f>
        <v>202700</v>
      </c>
      <c r="F476" s="90">
        <f>F477</f>
        <v>1114850</v>
      </c>
      <c r="G476" s="64">
        <f t="shared" si="133"/>
        <v>1317550</v>
      </c>
      <c r="H476" s="46">
        <f t="shared" si="135"/>
        <v>2762450</v>
      </c>
      <c r="I476" s="47">
        <f t="shared" si="134"/>
        <v>1388210</v>
      </c>
    </row>
    <row r="477" spans="1:9" ht="15.75" customHeight="1" x14ac:dyDescent="0.25">
      <c r="A477" s="65" t="s">
        <v>678</v>
      </c>
      <c r="B477" s="65" t="s">
        <v>180</v>
      </c>
      <c r="C477" s="99">
        <v>4080000</v>
      </c>
      <c r="D477" s="99">
        <v>2705760</v>
      </c>
      <c r="E477" s="99">
        <v>202700</v>
      </c>
      <c r="F477" s="99">
        <v>1114850</v>
      </c>
      <c r="G477" s="66">
        <f t="shared" si="133"/>
        <v>1317550</v>
      </c>
      <c r="H477" s="11">
        <f t="shared" si="135"/>
        <v>2762450</v>
      </c>
      <c r="I477" s="12">
        <f t="shared" si="134"/>
        <v>1388210</v>
      </c>
    </row>
    <row r="478" spans="1:9" ht="15.75" customHeight="1" x14ac:dyDescent="0.25">
      <c r="A478" s="63" t="s">
        <v>679</v>
      </c>
      <c r="B478" s="63" t="s">
        <v>182</v>
      </c>
      <c r="C478" s="90">
        <f>C479+C480</f>
        <v>4800000</v>
      </c>
      <c r="D478" s="90">
        <f>D479+D480</f>
        <v>4800000</v>
      </c>
      <c r="E478" s="90">
        <f>E479+E480</f>
        <v>4000000</v>
      </c>
      <c r="F478" s="90">
        <f>F479+F480</f>
        <v>800000</v>
      </c>
      <c r="G478" s="64">
        <f t="shared" si="133"/>
        <v>4800000</v>
      </c>
      <c r="H478" s="46">
        <f t="shared" si="135"/>
        <v>0</v>
      </c>
      <c r="I478" s="47">
        <f t="shared" si="134"/>
        <v>0</v>
      </c>
    </row>
    <row r="479" spans="1:9" ht="15.75" customHeight="1" x14ac:dyDescent="0.25">
      <c r="A479" s="65" t="s">
        <v>680</v>
      </c>
      <c r="B479" s="65" t="s">
        <v>399</v>
      </c>
      <c r="C479" s="99">
        <v>4000000</v>
      </c>
      <c r="D479" s="99">
        <v>4000000</v>
      </c>
      <c r="E479" s="99">
        <v>4000000</v>
      </c>
      <c r="F479" s="99"/>
      <c r="G479" s="66">
        <f t="shared" si="133"/>
        <v>4000000</v>
      </c>
      <c r="H479" s="11">
        <f t="shared" si="135"/>
        <v>0</v>
      </c>
      <c r="I479" s="12">
        <f t="shared" si="134"/>
        <v>0</v>
      </c>
    </row>
    <row r="480" spans="1:9" ht="15.75" customHeight="1" x14ac:dyDescent="0.25">
      <c r="A480" s="65" t="s">
        <v>681</v>
      </c>
      <c r="B480" s="65" t="s">
        <v>453</v>
      </c>
      <c r="C480" s="99">
        <v>800000</v>
      </c>
      <c r="D480" s="99">
        <v>800000</v>
      </c>
      <c r="E480" s="99">
        <v>0</v>
      </c>
      <c r="F480" s="99">
        <v>800000</v>
      </c>
      <c r="G480" s="66">
        <f t="shared" si="133"/>
        <v>800000</v>
      </c>
      <c r="H480" s="11">
        <f t="shared" si="135"/>
        <v>0</v>
      </c>
      <c r="I480" s="12">
        <f t="shared" si="134"/>
        <v>0</v>
      </c>
    </row>
    <row r="481" spans="1:9" ht="15.75" customHeight="1" x14ac:dyDescent="0.25">
      <c r="A481" s="63" t="s">
        <v>682</v>
      </c>
      <c r="B481" s="63" t="s">
        <v>263</v>
      </c>
      <c r="C481" s="90">
        <f>C482+C483+C484</f>
        <v>3942000</v>
      </c>
      <c r="D481" s="90">
        <f>D482+D483+D484</f>
        <v>3942000</v>
      </c>
      <c r="E481" s="90">
        <f>E482+E483+E484</f>
        <v>0</v>
      </c>
      <c r="F481" s="90">
        <f>F482+F483+F484</f>
        <v>3942000</v>
      </c>
      <c r="G481" s="64">
        <f t="shared" si="133"/>
        <v>3942000</v>
      </c>
      <c r="H481" s="46">
        <f t="shared" si="135"/>
        <v>0</v>
      </c>
      <c r="I481" s="47">
        <f t="shared" si="134"/>
        <v>0</v>
      </c>
    </row>
    <row r="482" spans="1:9" ht="15.75" customHeight="1" x14ac:dyDescent="0.25">
      <c r="A482" s="65" t="s">
        <v>683</v>
      </c>
      <c r="B482" s="65" t="s">
        <v>143</v>
      </c>
      <c r="C482" s="99">
        <v>192000</v>
      </c>
      <c r="D482" s="99">
        <v>192000</v>
      </c>
      <c r="E482" s="99">
        <v>0</v>
      </c>
      <c r="F482" s="99">
        <v>192000</v>
      </c>
      <c r="G482" s="66">
        <f t="shared" si="133"/>
        <v>192000</v>
      </c>
      <c r="H482" s="11">
        <f t="shared" si="135"/>
        <v>0</v>
      </c>
      <c r="I482" s="12">
        <f t="shared" si="134"/>
        <v>0</v>
      </c>
    </row>
    <row r="483" spans="1:9" ht="15.75" customHeight="1" x14ac:dyDescent="0.25">
      <c r="A483" s="65" t="s">
        <v>684</v>
      </c>
      <c r="B483" s="65" t="s">
        <v>145</v>
      </c>
      <c r="C483" s="99">
        <v>2250000</v>
      </c>
      <c r="D483" s="99">
        <v>2250000</v>
      </c>
      <c r="E483" s="99">
        <v>0</v>
      </c>
      <c r="F483" s="99">
        <v>2250000</v>
      </c>
      <c r="G483" s="66">
        <f t="shared" si="133"/>
        <v>2250000</v>
      </c>
      <c r="H483" s="11">
        <f t="shared" si="135"/>
        <v>0</v>
      </c>
      <c r="I483" s="12">
        <f t="shared" si="134"/>
        <v>0</v>
      </c>
    </row>
    <row r="484" spans="1:9" ht="15.75" customHeight="1" x14ac:dyDescent="0.25">
      <c r="A484" s="65" t="s">
        <v>685</v>
      </c>
      <c r="B484" s="65" t="s">
        <v>187</v>
      </c>
      <c r="C484" s="99">
        <v>1500000</v>
      </c>
      <c r="D484" s="99">
        <v>1500000</v>
      </c>
      <c r="E484" s="99">
        <v>0</v>
      </c>
      <c r="F484" s="99">
        <v>1500000</v>
      </c>
      <c r="G484" s="64">
        <f t="shared" si="133"/>
        <v>1500000</v>
      </c>
      <c r="H484" s="11">
        <f t="shared" si="135"/>
        <v>0</v>
      </c>
      <c r="I484" s="12">
        <f t="shared" si="134"/>
        <v>0</v>
      </c>
    </row>
    <row r="485" spans="1:9" ht="15.75" customHeight="1" x14ac:dyDescent="0.25">
      <c r="A485" s="63" t="s">
        <v>686</v>
      </c>
      <c r="B485" s="63" t="s">
        <v>267</v>
      </c>
      <c r="C485" s="90">
        <f>C486+C487</f>
        <v>14550000</v>
      </c>
      <c r="D485" s="90">
        <f>D486+D487</f>
        <v>14550000</v>
      </c>
      <c r="E485" s="90">
        <f>E486+E487</f>
        <v>0</v>
      </c>
      <c r="F485" s="90">
        <f>F486+F487</f>
        <v>14550000</v>
      </c>
      <c r="G485" s="64">
        <f>E485+F485</f>
        <v>14550000</v>
      </c>
      <c r="H485" s="46">
        <f>C485-G485</f>
        <v>0</v>
      </c>
      <c r="I485" s="47">
        <f>D485-G485</f>
        <v>0</v>
      </c>
    </row>
    <row r="486" spans="1:9" ht="15.75" customHeight="1" x14ac:dyDescent="0.25">
      <c r="A486" s="65" t="s">
        <v>687</v>
      </c>
      <c r="B486" s="65" t="s">
        <v>159</v>
      </c>
      <c r="C486" s="99">
        <v>3000000</v>
      </c>
      <c r="D486" s="99">
        <v>3000000</v>
      </c>
      <c r="E486" s="99">
        <v>0</v>
      </c>
      <c r="F486" s="99">
        <v>3000000</v>
      </c>
      <c r="G486" s="66">
        <f>E486+F486</f>
        <v>3000000</v>
      </c>
      <c r="H486" s="11">
        <f>C486-G486</f>
        <v>0</v>
      </c>
      <c r="I486" s="12">
        <f>D486-G486</f>
        <v>0</v>
      </c>
    </row>
    <row r="487" spans="1:9" ht="15.75" customHeight="1" x14ac:dyDescent="0.25">
      <c r="A487" s="65" t="s">
        <v>688</v>
      </c>
      <c r="B487" s="65" t="s">
        <v>153</v>
      </c>
      <c r="C487" s="99">
        <v>11550000</v>
      </c>
      <c r="D487" s="99">
        <v>11550000</v>
      </c>
      <c r="E487" s="99">
        <v>0</v>
      </c>
      <c r="F487" s="99">
        <v>11550000</v>
      </c>
      <c r="G487" s="66">
        <f>E487+F487</f>
        <v>11550000</v>
      </c>
      <c r="H487" s="11">
        <f>C487-G487</f>
        <v>0</v>
      </c>
      <c r="I487" s="12">
        <f>D487-G487</f>
        <v>0</v>
      </c>
    </row>
    <row r="488" spans="1:9" ht="15.75" customHeight="1" x14ac:dyDescent="0.25">
      <c r="A488" s="63" t="s">
        <v>689</v>
      </c>
      <c r="B488" s="63" t="s">
        <v>271</v>
      </c>
      <c r="C488" s="90">
        <f>C489</f>
        <v>2500000</v>
      </c>
      <c r="D488" s="90">
        <f>D489</f>
        <v>2500000</v>
      </c>
      <c r="E488" s="90">
        <f>E489</f>
        <v>0</v>
      </c>
      <c r="F488" s="90">
        <f>F489</f>
        <v>2500000</v>
      </c>
      <c r="G488" s="64">
        <f>E488+F488</f>
        <v>2500000</v>
      </c>
      <c r="H488" s="46">
        <f>C488-G488</f>
        <v>0</v>
      </c>
      <c r="I488" s="47">
        <f>D488-G488</f>
        <v>0</v>
      </c>
    </row>
    <row r="489" spans="1:9" ht="15.75" customHeight="1" x14ac:dyDescent="0.25">
      <c r="A489" s="65" t="s">
        <v>690</v>
      </c>
      <c r="B489" s="65" t="s">
        <v>439</v>
      </c>
      <c r="C489" s="99">
        <v>2500000</v>
      </c>
      <c r="D489" s="99">
        <v>2500000</v>
      </c>
      <c r="E489" s="99">
        <v>0</v>
      </c>
      <c r="F489" s="99">
        <v>2500000</v>
      </c>
      <c r="G489" s="66">
        <f>E489+F489</f>
        <v>2500000</v>
      </c>
      <c r="H489" s="11">
        <f>C489-G489</f>
        <v>0</v>
      </c>
      <c r="I489" s="12">
        <f>D489-G489</f>
        <v>0</v>
      </c>
    </row>
    <row r="490" spans="1:9" ht="15.75" customHeight="1" x14ac:dyDescent="0.25">
      <c r="A490" s="63" t="s">
        <v>691</v>
      </c>
      <c r="B490" s="63" t="s">
        <v>692</v>
      </c>
      <c r="C490" s="90">
        <f t="shared" ref="C490:F491" si="137">C491</f>
        <v>1500000</v>
      </c>
      <c r="D490" s="90">
        <f t="shared" si="137"/>
        <v>1500000</v>
      </c>
      <c r="E490" s="90">
        <f t="shared" si="137"/>
        <v>0</v>
      </c>
      <c r="F490" s="90">
        <f t="shared" si="137"/>
        <v>1500000</v>
      </c>
      <c r="G490" s="64">
        <f t="shared" si="133"/>
        <v>1500000</v>
      </c>
      <c r="H490" s="46">
        <f t="shared" si="135"/>
        <v>0</v>
      </c>
      <c r="I490" s="47">
        <f t="shared" si="134"/>
        <v>0</v>
      </c>
    </row>
    <row r="491" spans="1:9" ht="15.75" customHeight="1" x14ac:dyDescent="0.25">
      <c r="A491" s="63" t="s">
        <v>693</v>
      </c>
      <c r="B491" s="63" t="s">
        <v>281</v>
      </c>
      <c r="C491" s="90">
        <f t="shared" si="137"/>
        <v>1500000</v>
      </c>
      <c r="D491" s="90">
        <f t="shared" si="137"/>
        <v>1500000</v>
      </c>
      <c r="E491" s="90">
        <f t="shared" si="137"/>
        <v>0</v>
      </c>
      <c r="F491" s="90">
        <f t="shared" si="137"/>
        <v>1500000</v>
      </c>
      <c r="G491" s="64">
        <f t="shared" si="133"/>
        <v>1500000</v>
      </c>
      <c r="H491" s="46">
        <f t="shared" si="135"/>
        <v>0</v>
      </c>
      <c r="I491" s="47">
        <f t="shared" si="134"/>
        <v>0</v>
      </c>
    </row>
    <row r="492" spans="1:9" ht="15.75" customHeight="1" x14ac:dyDescent="0.25">
      <c r="A492" s="67" t="s">
        <v>695</v>
      </c>
      <c r="B492" s="67" t="s">
        <v>696</v>
      </c>
      <c r="C492" s="100">
        <v>1500000</v>
      </c>
      <c r="D492" s="100">
        <v>1500000</v>
      </c>
      <c r="E492" s="100">
        <v>0</v>
      </c>
      <c r="F492" s="100">
        <v>1500000</v>
      </c>
      <c r="G492" s="68">
        <f>E492+F492</f>
        <v>1500000</v>
      </c>
      <c r="H492" s="52">
        <f>C492-G492</f>
        <v>0</v>
      </c>
      <c r="I492" s="53">
        <f>D492-G492</f>
        <v>0</v>
      </c>
    </row>
    <row r="493" spans="1:9" ht="28.5" customHeight="1" x14ac:dyDescent="0.25">
      <c r="A493" s="102" t="s">
        <v>697</v>
      </c>
      <c r="B493" s="147" t="s">
        <v>698</v>
      </c>
      <c r="C493" s="103">
        <f>C494+C515+C532</f>
        <v>325000000</v>
      </c>
      <c r="D493" s="103">
        <f>D494+D515+D532</f>
        <v>325000000</v>
      </c>
      <c r="E493" s="103">
        <f>E494+E515+E532</f>
        <v>90536300</v>
      </c>
      <c r="F493" s="103">
        <f>F494+F515+F532</f>
        <v>232807475</v>
      </c>
      <c r="G493" s="104">
        <f t="shared" ref="G493" si="138">E493+F493</f>
        <v>323343775</v>
      </c>
      <c r="H493" s="104">
        <f>+C493-G493</f>
        <v>1656225</v>
      </c>
      <c r="I493" s="86">
        <f t="shared" ref="I493" si="139">+D493-G493</f>
        <v>1656225</v>
      </c>
    </row>
    <row r="494" spans="1:9" ht="21" customHeight="1" x14ac:dyDescent="0.25">
      <c r="A494" s="54" t="s">
        <v>699</v>
      </c>
      <c r="B494" s="55" t="s">
        <v>700</v>
      </c>
      <c r="C494" s="81">
        <f>C495+C502</f>
        <v>100000000</v>
      </c>
      <c r="D494" s="81">
        <f>D495+D502</f>
        <v>100000000</v>
      </c>
      <c r="E494" s="81">
        <f>E495+E502</f>
        <v>49443300</v>
      </c>
      <c r="F494" s="81">
        <f>F495+F502</f>
        <v>50141675</v>
      </c>
      <c r="G494" s="40">
        <f t="shared" si="133"/>
        <v>99584975</v>
      </c>
      <c r="H494" s="41">
        <f t="shared" si="135"/>
        <v>415025</v>
      </c>
      <c r="I494" s="39">
        <f t="shared" si="134"/>
        <v>415025</v>
      </c>
    </row>
    <row r="495" spans="1:9" ht="15.75" customHeight="1" x14ac:dyDescent="0.25">
      <c r="A495" s="58" t="s">
        <v>701</v>
      </c>
      <c r="B495" s="58" t="s">
        <v>31</v>
      </c>
      <c r="C495" s="98">
        <f>C496+C500</f>
        <v>15180000</v>
      </c>
      <c r="D495" s="98">
        <f>D496+D500</f>
        <v>15380000</v>
      </c>
      <c r="E495" s="98">
        <f>E496+E500</f>
        <v>100000</v>
      </c>
      <c r="F495" s="98">
        <f>F496+F500</f>
        <v>14980000</v>
      </c>
      <c r="G495" s="61">
        <f t="shared" si="133"/>
        <v>15080000</v>
      </c>
      <c r="H495" s="98">
        <f>C495-G495</f>
        <v>100000</v>
      </c>
      <c r="I495" s="98">
        <f t="shared" ref="I495:I501" si="140">D495-G495</f>
        <v>300000</v>
      </c>
    </row>
    <row r="496" spans="1:9" ht="15.75" customHeight="1" x14ac:dyDescent="0.25">
      <c r="A496" s="63" t="s">
        <v>702</v>
      </c>
      <c r="B496" s="63" t="s">
        <v>236</v>
      </c>
      <c r="C496" s="90">
        <f>C499+C497</f>
        <v>13420000</v>
      </c>
      <c r="D496" s="90">
        <f>D497+D498+D499</f>
        <v>13620000</v>
      </c>
      <c r="E496" s="90">
        <f>E499+E497</f>
        <v>100000</v>
      </c>
      <c r="F496" s="90">
        <f>F497+F499</f>
        <v>13220000</v>
      </c>
      <c r="G496" s="64">
        <f t="shared" si="133"/>
        <v>13320000</v>
      </c>
      <c r="H496" s="90">
        <f>H499+H497</f>
        <v>100000</v>
      </c>
      <c r="I496" s="90">
        <f t="shared" si="140"/>
        <v>300000</v>
      </c>
    </row>
    <row r="497" spans="1:9" ht="15.75" customHeight="1" x14ac:dyDescent="0.25">
      <c r="A497" s="65" t="s">
        <v>703</v>
      </c>
      <c r="B497" s="65" t="s">
        <v>295</v>
      </c>
      <c r="C497" s="99">
        <v>13220000</v>
      </c>
      <c r="D497" s="99">
        <v>13220000</v>
      </c>
      <c r="E497" s="66">
        <v>0</v>
      </c>
      <c r="F497" s="66">
        <v>13220000</v>
      </c>
      <c r="G497" s="66">
        <f t="shared" si="133"/>
        <v>13220000</v>
      </c>
      <c r="H497" s="99">
        <f>C497-G497</f>
        <v>0</v>
      </c>
      <c r="I497" s="99">
        <f t="shared" si="140"/>
        <v>0</v>
      </c>
    </row>
    <row r="498" spans="1:9" ht="15.75" customHeight="1" x14ac:dyDescent="0.25">
      <c r="A498" s="65" t="s">
        <v>704</v>
      </c>
      <c r="B498" s="65" t="s">
        <v>705</v>
      </c>
      <c r="C498" s="99">
        <v>0</v>
      </c>
      <c r="D498" s="99">
        <v>200000</v>
      </c>
      <c r="E498" s="66">
        <v>0</v>
      </c>
      <c r="F498" s="66">
        <v>0</v>
      </c>
      <c r="G498" s="66">
        <f>E498+F498</f>
        <v>0</v>
      </c>
      <c r="H498" s="99">
        <f>C498-G498</f>
        <v>0</v>
      </c>
      <c r="I498" s="99">
        <f t="shared" si="140"/>
        <v>200000</v>
      </c>
    </row>
    <row r="499" spans="1:9" ht="15.75" customHeight="1" x14ac:dyDescent="0.25">
      <c r="A499" s="65" t="s">
        <v>706</v>
      </c>
      <c r="B499" s="65" t="s">
        <v>365</v>
      </c>
      <c r="C499" s="99">
        <v>200000</v>
      </c>
      <c r="D499" s="99">
        <v>200000</v>
      </c>
      <c r="E499" s="66">
        <v>100000</v>
      </c>
      <c r="F499" s="66">
        <v>0</v>
      </c>
      <c r="G499" s="66">
        <f>E499+F499</f>
        <v>100000</v>
      </c>
      <c r="H499" s="99">
        <f>C499-G499</f>
        <v>100000</v>
      </c>
      <c r="I499" s="99">
        <f t="shared" si="140"/>
        <v>100000</v>
      </c>
    </row>
    <row r="500" spans="1:9" ht="15.75" customHeight="1" x14ac:dyDescent="0.25">
      <c r="A500" s="63" t="s">
        <v>707</v>
      </c>
      <c r="B500" s="63" t="s">
        <v>164</v>
      </c>
      <c r="C500" s="90">
        <f>+C501</f>
        <v>1760000</v>
      </c>
      <c r="D500" s="90">
        <f>+D501</f>
        <v>1760000</v>
      </c>
      <c r="E500" s="90">
        <f>+E501</f>
        <v>0</v>
      </c>
      <c r="F500" s="90">
        <f>F501</f>
        <v>1760000</v>
      </c>
      <c r="G500" s="64">
        <f t="shared" ref="G500" si="141">E500+F500</f>
        <v>1760000</v>
      </c>
      <c r="H500" s="90">
        <f>H501</f>
        <v>0</v>
      </c>
      <c r="I500" s="90">
        <f t="shared" si="140"/>
        <v>0</v>
      </c>
    </row>
    <row r="501" spans="1:9" ht="15.75" customHeight="1" x14ac:dyDescent="0.25">
      <c r="A501" s="65" t="s">
        <v>708</v>
      </c>
      <c r="B501" s="65" t="s">
        <v>317</v>
      </c>
      <c r="C501" s="99">
        <v>1760000</v>
      </c>
      <c r="D501" s="99">
        <v>1760000</v>
      </c>
      <c r="E501" s="66">
        <v>0</v>
      </c>
      <c r="F501" s="66">
        <v>1760000</v>
      </c>
      <c r="G501" s="66">
        <f>E501+F501</f>
        <v>1760000</v>
      </c>
      <c r="H501" s="99">
        <f>C501-G501</f>
        <v>0</v>
      </c>
      <c r="I501" s="99">
        <f t="shared" si="140"/>
        <v>0</v>
      </c>
    </row>
    <row r="502" spans="1:9" ht="15.75" customHeight="1" x14ac:dyDescent="0.25">
      <c r="A502" s="63" t="s">
        <v>709</v>
      </c>
      <c r="B502" s="63" t="s">
        <v>61</v>
      </c>
      <c r="C502" s="90">
        <f>C503+C505+C513+C508+C510</f>
        <v>84820000</v>
      </c>
      <c r="D502" s="90">
        <f>D503+D505+D513+D508+D510</f>
        <v>84620000</v>
      </c>
      <c r="E502" s="90">
        <f>E503+E505+E513+E508+E510</f>
        <v>49343300</v>
      </c>
      <c r="F502" s="90">
        <f>F503+F505+F508+F510+F513</f>
        <v>35161675</v>
      </c>
      <c r="G502" s="64">
        <f t="shared" si="133"/>
        <v>84504975</v>
      </c>
      <c r="H502" s="90">
        <f>H503+H505+H513+H508+H510</f>
        <v>315025</v>
      </c>
      <c r="I502" s="90">
        <f>I503+I505+I513+I508+I510</f>
        <v>115025</v>
      </c>
    </row>
    <row r="503" spans="1:9" ht="15.75" customHeight="1" x14ac:dyDescent="0.25">
      <c r="A503" s="63" t="s">
        <v>710</v>
      </c>
      <c r="B503" s="63" t="s">
        <v>105</v>
      </c>
      <c r="C503" s="90">
        <f>C504</f>
        <v>665000</v>
      </c>
      <c r="D503" s="90">
        <f>D504</f>
        <v>665000</v>
      </c>
      <c r="E503" s="90">
        <f>E504</f>
        <v>0</v>
      </c>
      <c r="F503" s="90">
        <f>F504</f>
        <v>665000</v>
      </c>
      <c r="G503" s="64">
        <f t="shared" si="133"/>
        <v>665000</v>
      </c>
      <c r="H503" s="90">
        <f>H504</f>
        <v>0</v>
      </c>
      <c r="I503" s="90">
        <f>I504</f>
        <v>0</v>
      </c>
    </row>
    <row r="504" spans="1:9" ht="15.75" customHeight="1" x14ac:dyDescent="0.25">
      <c r="A504" s="65" t="s">
        <v>711</v>
      </c>
      <c r="B504" s="65" t="s">
        <v>242</v>
      </c>
      <c r="C504" s="99">
        <v>665000</v>
      </c>
      <c r="D504" s="99">
        <v>665000</v>
      </c>
      <c r="E504" s="66">
        <v>0</v>
      </c>
      <c r="F504" s="66">
        <v>665000</v>
      </c>
      <c r="G504" s="66">
        <f t="shared" si="133"/>
        <v>665000</v>
      </c>
      <c r="H504" s="99">
        <f>C504-G504</f>
        <v>0</v>
      </c>
      <c r="I504" s="99">
        <f>D504-G504</f>
        <v>0</v>
      </c>
    </row>
    <row r="505" spans="1:9" ht="15.75" customHeight="1" x14ac:dyDescent="0.25">
      <c r="A505" s="63" t="s">
        <v>712</v>
      </c>
      <c r="B505" s="63" t="s">
        <v>182</v>
      </c>
      <c r="C505" s="90">
        <f>C506+C507</f>
        <v>49775000</v>
      </c>
      <c r="D505" s="90">
        <f>D506+D507</f>
        <v>49575000</v>
      </c>
      <c r="E505" s="90">
        <f>E506+E507</f>
        <v>48375000</v>
      </c>
      <c r="F505" s="90">
        <f>F506+F507</f>
        <v>1199975</v>
      </c>
      <c r="G505" s="64">
        <f>E505+F505</f>
        <v>49574975</v>
      </c>
      <c r="H505" s="90">
        <f>H506+H507</f>
        <v>200025</v>
      </c>
      <c r="I505" s="90">
        <f>I506+I507</f>
        <v>25</v>
      </c>
    </row>
    <row r="506" spans="1:9" ht="15.75" customHeight="1" x14ac:dyDescent="0.25">
      <c r="A506" s="65" t="s">
        <v>713</v>
      </c>
      <c r="B506" s="65" t="s">
        <v>116</v>
      </c>
      <c r="C506" s="99">
        <v>48375000</v>
      </c>
      <c r="D506" s="99">
        <v>48375000</v>
      </c>
      <c r="E506" s="66">
        <v>48375000</v>
      </c>
      <c r="F506" s="66"/>
      <c r="G506" s="66">
        <f t="shared" ref="G506:G531" si="142">E506+F506</f>
        <v>48375000</v>
      </c>
      <c r="H506" s="99">
        <f t="shared" ref="H506:H512" si="143">C506-G506</f>
        <v>0</v>
      </c>
      <c r="I506" s="99">
        <f t="shared" ref="I506:I512" si="144">D506-G506</f>
        <v>0</v>
      </c>
    </row>
    <row r="507" spans="1:9" ht="15.75" customHeight="1" x14ac:dyDescent="0.25">
      <c r="A507" s="65" t="s">
        <v>714</v>
      </c>
      <c r="B507" s="65" t="s">
        <v>453</v>
      </c>
      <c r="C507" s="99">
        <v>1400000</v>
      </c>
      <c r="D507" s="99">
        <v>1200000</v>
      </c>
      <c r="E507" s="66">
        <v>0</v>
      </c>
      <c r="F507" s="66">
        <v>1199975</v>
      </c>
      <c r="G507" s="66">
        <f t="shared" si="142"/>
        <v>1199975</v>
      </c>
      <c r="H507" s="99">
        <f t="shared" si="143"/>
        <v>200025</v>
      </c>
      <c r="I507" s="99">
        <f t="shared" si="144"/>
        <v>25</v>
      </c>
    </row>
    <row r="508" spans="1:9" ht="15.75" customHeight="1" x14ac:dyDescent="0.25">
      <c r="A508" s="63" t="s">
        <v>715</v>
      </c>
      <c r="B508" s="63" t="s">
        <v>263</v>
      </c>
      <c r="C508" s="90">
        <f>C509</f>
        <v>4560000</v>
      </c>
      <c r="D508" s="90">
        <f>D509</f>
        <v>4560000</v>
      </c>
      <c r="E508" s="64">
        <f>E509</f>
        <v>0</v>
      </c>
      <c r="F508" s="64">
        <f>F509</f>
        <v>4560000</v>
      </c>
      <c r="G508" s="64">
        <f>E508+F508</f>
        <v>4560000</v>
      </c>
      <c r="H508" s="90">
        <f t="shared" si="143"/>
        <v>0</v>
      </c>
      <c r="I508" s="90">
        <f t="shared" si="144"/>
        <v>0</v>
      </c>
    </row>
    <row r="509" spans="1:9" ht="15.75" customHeight="1" x14ac:dyDescent="0.25">
      <c r="A509" s="65" t="s">
        <v>716</v>
      </c>
      <c r="B509" s="65" t="s">
        <v>145</v>
      </c>
      <c r="C509" s="99">
        <v>4560000</v>
      </c>
      <c r="D509" s="99">
        <v>4560000</v>
      </c>
      <c r="E509" s="66">
        <v>0</v>
      </c>
      <c r="F509" s="66">
        <v>4560000</v>
      </c>
      <c r="G509" s="66">
        <f>E509+F509</f>
        <v>4560000</v>
      </c>
      <c r="H509" s="99">
        <f t="shared" si="143"/>
        <v>0</v>
      </c>
      <c r="I509" s="99">
        <f t="shared" si="144"/>
        <v>0</v>
      </c>
    </row>
    <row r="510" spans="1:9" ht="15.75" customHeight="1" x14ac:dyDescent="0.25">
      <c r="A510" s="63" t="s">
        <v>717</v>
      </c>
      <c r="B510" s="63" t="s">
        <v>267</v>
      </c>
      <c r="C510" s="90">
        <f>C511+C512</f>
        <v>5820000</v>
      </c>
      <c r="D510" s="90">
        <f>D511+D512</f>
        <v>5820000</v>
      </c>
      <c r="E510" s="64">
        <f>E511+E512</f>
        <v>968300</v>
      </c>
      <c r="F510" s="64">
        <f>F511+F512</f>
        <v>4736700</v>
      </c>
      <c r="G510" s="64">
        <f>E510+F510</f>
        <v>5705000</v>
      </c>
      <c r="H510" s="90">
        <f t="shared" si="143"/>
        <v>115000</v>
      </c>
      <c r="I510" s="90">
        <f t="shared" si="144"/>
        <v>115000</v>
      </c>
    </row>
    <row r="511" spans="1:9" ht="15.75" customHeight="1" x14ac:dyDescent="0.25">
      <c r="A511" s="65" t="s">
        <v>718</v>
      </c>
      <c r="B511" s="65" t="s">
        <v>159</v>
      </c>
      <c r="C511" s="99">
        <v>1280000</v>
      </c>
      <c r="D511" s="99">
        <v>1280000</v>
      </c>
      <c r="E511" s="66">
        <f>189000+169300+215000+195000+200000</f>
        <v>968300</v>
      </c>
      <c r="F511" s="66">
        <v>306200</v>
      </c>
      <c r="G511" s="66">
        <f>E511+F511</f>
        <v>1274500</v>
      </c>
      <c r="H511" s="99">
        <f t="shared" si="143"/>
        <v>5500</v>
      </c>
      <c r="I511" s="99">
        <f t="shared" si="144"/>
        <v>5500</v>
      </c>
    </row>
    <row r="512" spans="1:9" ht="15.75" customHeight="1" x14ac:dyDescent="0.25">
      <c r="A512" s="65" t="s">
        <v>719</v>
      </c>
      <c r="B512" s="65" t="s">
        <v>153</v>
      </c>
      <c r="C512" s="99">
        <v>4540000</v>
      </c>
      <c r="D512" s="99">
        <v>4540000</v>
      </c>
      <c r="E512" s="66">
        <v>0</v>
      </c>
      <c r="F512" s="66">
        <v>4430500</v>
      </c>
      <c r="G512" s="66">
        <f>E512+F512</f>
        <v>4430500</v>
      </c>
      <c r="H512" s="99">
        <f t="shared" si="143"/>
        <v>109500</v>
      </c>
      <c r="I512" s="99">
        <f t="shared" si="144"/>
        <v>109500</v>
      </c>
    </row>
    <row r="513" spans="1:9" ht="15.75" customHeight="1" x14ac:dyDescent="0.25">
      <c r="A513" s="63" t="s">
        <v>720</v>
      </c>
      <c r="B513" s="63" t="s">
        <v>435</v>
      </c>
      <c r="C513" s="90">
        <f t="shared" ref="C513:I513" si="145">C514</f>
        <v>24000000</v>
      </c>
      <c r="D513" s="90">
        <f t="shared" si="145"/>
        <v>24000000</v>
      </c>
      <c r="E513" s="64">
        <f t="shared" si="145"/>
        <v>0</v>
      </c>
      <c r="F513" s="64">
        <f>F514</f>
        <v>24000000</v>
      </c>
      <c r="G513" s="64">
        <f t="shared" si="145"/>
        <v>24000000</v>
      </c>
      <c r="H513" s="90">
        <f t="shared" si="145"/>
        <v>0</v>
      </c>
      <c r="I513" s="90">
        <f t="shared" si="145"/>
        <v>0</v>
      </c>
    </row>
    <row r="514" spans="1:9" ht="17.25" customHeight="1" x14ac:dyDescent="0.25">
      <c r="A514" s="67" t="s">
        <v>721</v>
      </c>
      <c r="B514" s="67" t="s">
        <v>722</v>
      </c>
      <c r="C514" s="100">
        <v>24000000</v>
      </c>
      <c r="D514" s="100">
        <v>24000000</v>
      </c>
      <c r="E514" s="68">
        <v>0</v>
      </c>
      <c r="F514" s="68">
        <v>24000000</v>
      </c>
      <c r="G514" s="68">
        <f>E514+F514</f>
        <v>24000000</v>
      </c>
      <c r="H514" s="100">
        <f>C514-G514</f>
        <v>0</v>
      </c>
      <c r="I514" s="100">
        <f>D514-G514</f>
        <v>0</v>
      </c>
    </row>
    <row r="515" spans="1:9" ht="22.5" customHeight="1" x14ac:dyDescent="0.25">
      <c r="A515" s="54" t="s">
        <v>723</v>
      </c>
      <c r="B515" s="55" t="s">
        <v>724</v>
      </c>
      <c r="C515" s="81">
        <f>C516+C519</f>
        <v>50000000</v>
      </c>
      <c r="D515" s="81">
        <f>D516+D519</f>
        <v>50000000</v>
      </c>
      <c r="E515" s="81">
        <f>E516+E519</f>
        <v>39055000</v>
      </c>
      <c r="F515" s="81">
        <f>F516+F519</f>
        <v>10830100</v>
      </c>
      <c r="G515" s="40">
        <f t="shared" si="142"/>
        <v>49885100</v>
      </c>
      <c r="H515" s="41">
        <f t="shared" si="135"/>
        <v>114900</v>
      </c>
      <c r="I515" s="39">
        <f t="shared" ref="I515" si="146">+D515-G515</f>
        <v>114900</v>
      </c>
    </row>
    <row r="516" spans="1:9" ht="15.75" customHeight="1" x14ac:dyDescent="0.25">
      <c r="A516" s="58" t="s">
        <v>725</v>
      </c>
      <c r="B516" s="58" t="s">
        <v>31</v>
      </c>
      <c r="C516" s="126">
        <f>C517</f>
        <v>5255000</v>
      </c>
      <c r="D516" s="126">
        <f>D517</f>
        <v>5255000</v>
      </c>
      <c r="E516" s="126">
        <f t="shared" ref="E516:E517" si="147">E517</f>
        <v>5255000</v>
      </c>
      <c r="F516" s="126">
        <f>F517</f>
        <v>0</v>
      </c>
      <c r="G516" s="61">
        <f t="shared" si="142"/>
        <v>5255000</v>
      </c>
      <c r="H516" s="126">
        <f>H517</f>
        <v>0</v>
      </c>
      <c r="I516" s="126">
        <f>I517</f>
        <v>0</v>
      </c>
    </row>
    <row r="517" spans="1:9" ht="15.75" customHeight="1" x14ac:dyDescent="0.25">
      <c r="A517" s="63" t="s">
        <v>726</v>
      </c>
      <c r="B517" s="63" t="s">
        <v>236</v>
      </c>
      <c r="C517" s="127">
        <f>C518</f>
        <v>5255000</v>
      </c>
      <c r="D517" s="127">
        <f>D518</f>
        <v>5255000</v>
      </c>
      <c r="E517" s="127">
        <f t="shared" si="147"/>
        <v>5255000</v>
      </c>
      <c r="F517" s="127">
        <f>F518</f>
        <v>0</v>
      </c>
      <c r="G517" s="64">
        <f t="shared" si="142"/>
        <v>5255000</v>
      </c>
      <c r="H517" s="127">
        <f>H518</f>
        <v>0</v>
      </c>
      <c r="I517" s="127">
        <f>I518</f>
        <v>0</v>
      </c>
    </row>
    <row r="518" spans="1:9" ht="15.75" customHeight="1" x14ac:dyDescent="0.25">
      <c r="A518" s="65" t="s">
        <v>727</v>
      </c>
      <c r="B518" s="65" t="s">
        <v>295</v>
      </c>
      <c r="C518" s="128">
        <v>5255000</v>
      </c>
      <c r="D518" s="128">
        <v>5255000</v>
      </c>
      <c r="E518" s="161">
        <f>4580000+675000</f>
        <v>5255000</v>
      </c>
      <c r="F518" s="129"/>
      <c r="G518" s="66">
        <f t="shared" si="142"/>
        <v>5255000</v>
      </c>
      <c r="H518" s="128">
        <f t="shared" ref="H518:H529" si="148">C518-G518</f>
        <v>0</v>
      </c>
      <c r="I518" s="128">
        <f>D518-G518</f>
        <v>0</v>
      </c>
    </row>
    <row r="519" spans="1:9" ht="15.75" customHeight="1" x14ac:dyDescent="0.25">
      <c r="A519" s="63" t="s">
        <v>728</v>
      </c>
      <c r="B519" s="63" t="s">
        <v>61</v>
      </c>
      <c r="C519" s="127">
        <f>C520+C522+C525+C527+C530</f>
        <v>44745000</v>
      </c>
      <c r="D519" s="127">
        <f>D520+D522+D525+D527+D530</f>
        <v>44745000</v>
      </c>
      <c r="E519" s="127">
        <f>E520+E522+E525+E527+E530</f>
        <v>33800000</v>
      </c>
      <c r="F519" s="127">
        <f>F520+F522+F525+F527</f>
        <v>10830100</v>
      </c>
      <c r="G519" s="64">
        <f t="shared" si="142"/>
        <v>44630100</v>
      </c>
      <c r="H519" s="127">
        <f t="shared" si="148"/>
        <v>114900</v>
      </c>
      <c r="I519" s="127">
        <f>D519-G519</f>
        <v>114900</v>
      </c>
    </row>
    <row r="520" spans="1:9" ht="15.75" customHeight="1" x14ac:dyDescent="0.25">
      <c r="A520" s="63" t="s">
        <v>729</v>
      </c>
      <c r="B520" s="63" t="s">
        <v>105</v>
      </c>
      <c r="C520" s="127">
        <f>C521</f>
        <v>610000</v>
      </c>
      <c r="D520" s="127">
        <f>D521</f>
        <v>610000</v>
      </c>
      <c r="E520" s="130">
        <f>E521</f>
        <v>0</v>
      </c>
      <c r="F520" s="131">
        <f>F521</f>
        <v>610000</v>
      </c>
      <c r="G520" s="64">
        <f t="shared" si="142"/>
        <v>610000</v>
      </c>
      <c r="H520" s="127">
        <f t="shared" si="148"/>
        <v>0</v>
      </c>
      <c r="I520" s="127">
        <f>D520-G520</f>
        <v>0</v>
      </c>
    </row>
    <row r="521" spans="1:9" ht="15.75" customHeight="1" x14ac:dyDescent="0.25">
      <c r="A521" s="65" t="s">
        <v>730</v>
      </c>
      <c r="B521" s="65" t="s">
        <v>242</v>
      </c>
      <c r="C521" s="128">
        <v>610000</v>
      </c>
      <c r="D521" s="128">
        <v>610000</v>
      </c>
      <c r="E521" s="128">
        <v>0</v>
      </c>
      <c r="F521" s="128">
        <v>610000</v>
      </c>
      <c r="G521" s="66">
        <f t="shared" si="142"/>
        <v>610000</v>
      </c>
      <c r="H521" s="128">
        <f t="shared" si="148"/>
        <v>0</v>
      </c>
      <c r="I521" s="128">
        <f>D521-G521</f>
        <v>0</v>
      </c>
    </row>
    <row r="522" spans="1:9" ht="15.75" customHeight="1" x14ac:dyDescent="0.25">
      <c r="A522" s="63" t="s">
        <v>731</v>
      </c>
      <c r="B522" s="63" t="s">
        <v>182</v>
      </c>
      <c r="C522" s="127">
        <f>C523+C524</f>
        <v>10800000</v>
      </c>
      <c r="D522" s="127">
        <f>D523+D524</f>
        <v>10800000</v>
      </c>
      <c r="E522" s="131">
        <f>E523+E524</f>
        <v>9800000</v>
      </c>
      <c r="F522" s="131">
        <f>F523+F524</f>
        <v>1000000</v>
      </c>
      <c r="G522" s="64">
        <f t="shared" si="142"/>
        <v>10800000</v>
      </c>
      <c r="H522" s="127">
        <f t="shared" si="148"/>
        <v>0</v>
      </c>
      <c r="I522" s="127">
        <v>250000</v>
      </c>
    </row>
    <row r="523" spans="1:9" ht="15.75" customHeight="1" x14ac:dyDescent="0.25">
      <c r="A523" s="65" t="s">
        <v>732</v>
      </c>
      <c r="B523" s="65" t="s">
        <v>116</v>
      </c>
      <c r="C523" s="128">
        <v>9800000</v>
      </c>
      <c r="D523" s="128">
        <v>9800000</v>
      </c>
      <c r="E523" s="128">
        <v>9800000</v>
      </c>
      <c r="F523" s="128"/>
      <c r="G523" s="66">
        <f t="shared" si="142"/>
        <v>9800000</v>
      </c>
      <c r="H523" s="128">
        <f t="shared" si="148"/>
        <v>0</v>
      </c>
      <c r="I523" s="128">
        <f t="shared" ref="I523:I529" si="149">D523-G523</f>
        <v>0</v>
      </c>
    </row>
    <row r="524" spans="1:9" ht="15.75" customHeight="1" x14ac:dyDescent="0.25">
      <c r="A524" s="65" t="s">
        <v>733</v>
      </c>
      <c r="B524" s="65" t="s">
        <v>453</v>
      </c>
      <c r="C524" s="128">
        <v>1000000</v>
      </c>
      <c r="D524" s="128">
        <v>1000000</v>
      </c>
      <c r="E524" s="129">
        <v>0</v>
      </c>
      <c r="F524" s="129">
        <v>1000000</v>
      </c>
      <c r="G524" s="66">
        <f t="shared" si="142"/>
        <v>1000000</v>
      </c>
      <c r="H524" s="128">
        <f t="shared" si="148"/>
        <v>0</v>
      </c>
      <c r="I524" s="128">
        <f t="shared" si="149"/>
        <v>0</v>
      </c>
    </row>
    <row r="525" spans="1:9" ht="15.75" customHeight="1" x14ac:dyDescent="0.25">
      <c r="A525" s="63" t="s">
        <v>734</v>
      </c>
      <c r="B525" s="63" t="s">
        <v>263</v>
      </c>
      <c r="C525" s="127">
        <f>C526</f>
        <v>3705000</v>
      </c>
      <c r="D525" s="127">
        <f>D526</f>
        <v>3705000</v>
      </c>
      <c r="E525" s="131">
        <f>E526</f>
        <v>0</v>
      </c>
      <c r="F525" s="131">
        <f>F526</f>
        <v>3705000</v>
      </c>
      <c r="G525" s="64">
        <f t="shared" si="142"/>
        <v>3705000</v>
      </c>
      <c r="H525" s="127">
        <f t="shared" si="148"/>
        <v>0</v>
      </c>
      <c r="I525" s="127">
        <f t="shared" si="149"/>
        <v>0</v>
      </c>
    </row>
    <row r="526" spans="1:9" ht="15.75" customHeight="1" x14ac:dyDescent="0.25">
      <c r="A526" s="65" t="s">
        <v>735</v>
      </c>
      <c r="B526" s="65" t="s">
        <v>145</v>
      </c>
      <c r="C526" s="128">
        <v>3705000</v>
      </c>
      <c r="D526" s="128">
        <v>3705000</v>
      </c>
      <c r="E526" s="128">
        <v>0</v>
      </c>
      <c r="F526" s="128">
        <v>3705000</v>
      </c>
      <c r="G526" s="66">
        <f t="shared" si="142"/>
        <v>3705000</v>
      </c>
      <c r="H526" s="128">
        <f t="shared" si="148"/>
        <v>0</v>
      </c>
      <c r="I526" s="128">
        <f t="shared" si="149"/>
        <v>0</v>
      </c>
    </row>
    <row r="527" spans="1:9" ht="15.75" customHeight="1" x14ac:dyDescent="0.25">
      <c r="A527" s="63" t="s">
        <v>736</v>
      </c>
      <c r="B527" s="63" t="s">
        <v>267</v>
      </c>
      <c r="C527" s="127">
        <f>C529+C528</f>
        <v>5630000</v>
      </c>
      <c r="D527" s="127">
        <f>D528+D529</f>
        <v>5630000</v>
      </c>
      <c r="E527" s="131">
        <f>E528+E529</f>
        <v>0</v>
      </c>
      <c r="F527" s="131">
        <f>F528+F529</f>
        <v>5515100</v>
      </c>
      <c r="G527" s="64">
        <f t="shared" si="142"/>
        <v>5515100</v>
      </c>
      <c r="H527" s="127">
        <f t="shared" si="148"/>
        <v>114900</v>
      </c>
      <c r="I527" s="127">
        <f t="shared" si="149"/>
        <v>114900</v>
      </c>
    </row>
    <row r="528" spans="1:9" ht="15.75" customHeight="1" x14ac:dyDescent="0.25">
      <c r="A528" s="65" t="s">
        <v>737</v>
      </c>
      <c r="B528" s="65" t="s">
        <v>159</v>
      </c>
      <c r="C528" s="128">
        <v>690000</v>
      </c>
      <c r="D528" s="128">
        <v>690000</v>
      </c>
      <c r="E528" s="128">
        <v>0</v>
      </c>
      <c r="F528" s="128">
        <v>656100</v>
      </c>
      <c r="G528" s="66">
        <f t="shared" si="142"/>
        <v>656100</v>
      </c>
      <c r="H528" s="128">
        <f t="shared" si="148"/>
        <v>33900</v>
      </c>
      <c r="I528" s="128">
        <f t="shared" si="149"/>
        <v>33900</v>
      </c>
    </row>
    <row r="529" spans="1:9" ht="15.75" customHeight="1" x14ac:dyDescent="0.25">
      <c r="A529" s="65" t="s">
        <v>738</v>
      </c>
      <c r="B529" s="65" t="s">
        <v>153</v>
      </c>
      <c r="C529" s="128">
        <v>4940000</v>
      </c>
      <c r="D529" s="128">
        <v>4940000</v>
      </c>
      <c r="E529" s="129">
        <v>0</v>
      </c>
      <c r="F529" s="129">
        <v>4859000</v>
      </c>
      <c r="G529" s="66">
        <f t="shared" si="142"/>
        <v>4859000</v>
      </c>
      <c r="H529" s="128">
        <f t="shared" si="148"/>
        <v>81000</v>
      </c>
      <c r="I529" s="128">
        <f t="shared" si="149"/>
        <v>81000</v>
      </c>
    </row>
    <row r="530" spans="1:9" ht="15.75" customHeight="1" x14ac:dyDescent="0.25">
      <c r="A530" s="63" t="s">
        <v>739</v>
      </c>
      <c r="B530" s="63" t="s">
        <v>435</v>
      </c>
      <c r="C530" s="127">
        <f>C531</f>
        <v>24000000</v>
      </c>
      <c r="D530" s="127">
        <f>D531</f>
        <v>24000000</v>
      </c>
      <c r="E530" s="127">
        <f>E531</f>
        <v>24000000</v>
      </c>
      <c r="F530" s="127">
        <f>F531</f>
        <v>0</v>
      </c>
      <c r="G530" s="64">
        <f t="shared" si="142"/>
        <v>24000000</v>
      </c>
      <c r="H530" s="127">
        <f>H531</f>
        <v>0</v>
      </c>
      <c r="I530" s="127">
        <f>I531</f>
        <v>0</v>
      </c>
    </row>
    <row r="531" spans="1:9" ht="15.75" customHeight="1" x14ac:dyDescent="0.25">
      <c r="A531" s="67" t="s">
        <v>740</v>
      </c>
      <c r="B531" s="67" t="s">
        <v>439</v>
      </c>
      <c r="C531" s="132">
        <v>24000000</v>
      </c>
      <c r="D531" s="132">
        <v>24000000</v>
      </c>
      <c r="E531" s="133">
        <v>24000000</v>
      </c>
      <c r="F531" s="133"/>
      <c r="G531" s="68">
        <f t="shared" si="142"/>
        <v>24000000</v>
      </c>
      <c r="H531" s="132">
        <f>C531-G531</f>
        <v>0</v>
      </c>
      <c r="I531" s="132">
        <f>D531-G531</f>
        <v>0</v>
      </c>
    </row>
    <row r="532" spans="1:9" ht="21" customHeight="1" x14ac:dyDescent="0.25">
      <c r="A532" s="54" t="s">
        <v>741</v>
      </c>
      <c r="B532" s="55" t="s">
        <v>742</v>
      </c>
      <c r="C532" s="81">
        <f>C533+C538</f>
        <v>175000000</v>
      </c>
      <c r="D532" s="81">
        <f>D533+D538</f>
        <v>175000000</v>
      </c>
      <c r="E532" s="81">
        <f>E533+E538</f>
        <v>2038000</v>
      </c>
      <c r="F532" s="81">
        <f>F533+F538</f>
        <v>171835700</v>
      </c>
      <c r="G532" s="41">
        <f>E532+F532</f>
        <v>173873700</v>
      </c>
      <c r="H532" s="41">
        <f>C532-G532</f>
        <v>1126300</v>
      </c>
      <c r="I532" s="39">
        <f>+D532-G532</f>
        <v>1126300</v>
      </c>
    </row>
    <row r="533" spans="1:9" ht="18.75" customHeight="1" x14ac:dyDescent="0.25">
      <c r="A533" s="59" t="s">
        <v>743</v>
      </c>
      <c r="B533" s="58" t="s">
        <v>31</v>
      </c>
      <c r="C533" s="98">
        <f>C534+C536</f>
        <v>31005000</v>
      </c>
      <c r="D533" s="98">
        <f>D534+D536</f>
        <v>31005000</v>
      </c>
      <c r="E533" s="98">
        <f>E534+E536</f>
        <v>0</v>
      </c>
      <c r="F533" s="98">
        <f>F534+F536</f>
        <v>30365000</v>
      </c>
      <c r="G533" s="70">
        <f>E533+F533</f>
        <v>30365000</v>
      </c>
      <c r="H533" s="70">
        <f>C533-G533</f>
        <v>640000</v>
      </c>
      <c r="I533" s="62">
        <f t="shared" ref="I533:I540" si="150">+D533-G533</f>
        <v>640000</v>
      </c>
    </row>
    <row r="534" spans="1:9" ht="15.75" customHeight="1" x14ac:dyDescent="0.25">
      <c r="A534" s="42" t="s">
        <v>744</v>
      </c>
      <c r="B534" s="63" t="s">
        <v>236</v>
      </c>
      <c r="C534" s="90">
        <f>+C535</f>
        <v>27005000</v>
      </c>
      <c r="D534" s="90">
        <f>+D535</f>
        <v>27005000</v>
      </c>
      <c r="E534" s="90">
        <f>+E535</f>
        <v>0</v>
      </c>
      <c r="F534" s="90">
        <f>F535</f>
        <v>26525000</v>
      </c>
      <c r="G534" s="46">
        <f>E534+F534</f>
        <v>26525000</v>
      </c>
      <c r="H534" s="46">
        <f>C534-G534</f>
        <v>480000</v>
      </c>
      <c r="I534" s="47">
        <f t="shared" si="150"/>
        <v>480000</v>
      </c>
    </row>
    <row r="535" spans="1:9" ht="15.75" customHeight="1" x14ac:dyDescent="0.25">
      <c r="A535" s="7" t="s">
        <v>745</v>
      </c>
      <c r="B535" s="65" t="s">
        <v>295</v>
      </c>
      <c r="C535" s="99">
        <v>27005000</v>
      </c>
      <c r="D535" s="99">
        <v>27005000</v>
      </c>
      <c r="E535" s="66">
        <v>0</v>
      </c>
      <c r="F535" s="66">
        <v>26525000</v>
      </c>
      <c r="G535" s="11">
        <f t="shared" ref="G535:G540" si="151">E535+F535</f>
        <v>26525000</v>
      </c>
      <c r="H535" s="11">
        <f t="shared" ref="H535:H540" si="152">C535-G535</f>
        <v>480000</v>
      </c>
      <c r="I535" s="12">
        <f t="shared" si="150"/>
        <v>480000</v>
      </c>
    </row>
    <row r="536" spans="1:9" ht="15.75" customHeight="1" x14ac:dyDescent="0.25">
      <c r="A536" s="42" t="s">
        <v>746</v>
      </c>
      <c r="B536" s="63" t="s">
        <v>164</v>
      </c>
      <c r="C536" s="90">
        <f>C537</f>
        <v>4000000</v>
      </c>
      <c r="D536" s="90">
        <f>D537</f>
        <v>4000000</v>
      </c>
      <c r="E536" s="90">
        <f>E537</f>
        <v>0</v>
      </c>
      <c r="F536" s="90">
        <f>F537</f>
        <v>3840000</v>
      </c>
      <c r="G536" s="46">
        <f t="shared" si="151"/>
        <v>3840000</v>
      </c>
      <c r="H536" s="46">
        <f t="shared" si="152"/>
        <v>160000</v>
      </c>
      <c r="I536" s="47">
        <f t="shared" si="150"/>
        <v>160000</v>
      </c>
    </row>
    <row r="537" spans="1:9" ht="15.75" customHeight="1" x14ac:dyDescent="0.25">
      <c r="A537" s="7" t="s">
        <v>747</v>
      </c>
      <c r="B537" s="65" t="s">
        <v>317</v>
      </c>
      <c r="C537" s="99">
        <v>4000000</v>
      </c>
      <c r="D537" s="99">
        <v>4000000</v>
      </c>
      <c r="E537" s="66">
        <v>0</v>
      </c>
      <c r="F537" s="7">
        <v>3840000</v>
      </c>
      <c r="G537" s="11">
        <f t="shared" si="151"/>
        <v>3840000</v>
      </c>
      <c r="H537" s="11">
        <f t="shared" si="152"/>
        <v>160000</v>
      </c>
      <c r="I537" s="12">
        <f t="shared" si="150"/>
        <v>160000</v>
      </c>
    </row>
    <row r="538" spans="1:9" ht="15.75" customHeight="1" x14ac:dyDescent="0.25">
      <c r="A538" s="42" t="s">
        <v>748</v>
      </c>
      <c r="B538" s="63" t="s">
        <v>61</v>
      </c>
      <c r="C538" s="90">
        <f>C539+C542+C545+C547+C550</f>
        <v>143995000</v>
      </c>
      <c r="D538" s="90">
        <f>D539+D542+D545+D547+D550</f>
        <v>143995000</v>
      </c>
      <c r="E538" s="90">
        <f>E539+E542+E545+E547+E550</f>
        <v>2038000</v>
      </c>
      <c r="F538" s="90">
        <f>F539+F542+F545+F547+F550</f>
        <v>141470700</v>
      </c>
      <c r="G538" s="46">
        <f t="shared" si="151"/>
        <v>143508700</v>
      </c>
      <c r="H538" s="46">
        <f t="shared" si="152"/>
        <v>486300</v>
      </c>
      <c r="I538" s="47">
        <f t="shared" si="150"/>
        <v>486300</v>
      </c>
    </row>
    <row r="539" spans="1:9" ht="15.75" customHeight="1" x14ac:dyDescent="0.25">
      <c r="A539" s="42" t="s">
        <v>749</v>
      </c>
      <c r="B539" s="63" t="s">
        <v>105</v>
      </c>
      <c r="C539" s="90">
        <f>C541+C540</f>
        <v>2005000</v>
      </c>
      <c r="D539" s="90">
        <f>D541+D540</f>
        <v>2005000</v>
      </c>
      <c r="E539" s="90">
        <f>E541+E540</f>
        <v>0</v>
      </c>
      <c r="F539" s="90">
        <f>F540+F541</f>
        <v>2005000</v>
      </c>
      <c r="G539" s="46">
        <f t="shared" si="151"/>
        <v>2005000</v>
      </c>
      <c r="H539" s="46">
        <f t="shared" si="152"/>
        <v>0</v>
      </c>
      <c r="I539" s="47">
        <f t="shared" si="150"/>
        <v>0</v>
      </c>
    </row>
    <row r="540" spans="1:9" ht="15.75" customHeight="1" x14ac:dyDescent="0.25">
      <c r="A540" s="7" t="s">
        <v>750</v>
      </c>
      <c r="B540" s="65" t="s">
        <v>242</v>
      </c>
      <c r="C540" s="99">
        <v>1825000</v>
      </c>
      <c r="D540" s="99">
        <v>1825000</v>
      </c>
      <c r="E540" s="66">
        <v>0</v>
      </c>
      <c r="F540" s="66">
        <v>1825000</v>
      </c>
      <c r="G540" s="11">
        <f t="shared" si="151"/>
        <v>1825000</v>
      </c>
      <c r="H540" s="11">
        <f t="shared" si="152"/>
        <v>0</v>
      </c>
      <c r="I540" s="12">
        <f t="shared" si="150"/>
        <v>0</v>
      </c>
    </row>
    <row r="541" spans="1:9" ht="15.75" customHeight="1" x14ac:dyDescent="0.25">
      <c r="A541" s="7" t="s">
        <v>751</v>
      </c>
      <c r="B541" s="65" t="s">
        <v>323</v>
      </c>
      <c r="C541" s="99">
        <v>180000</v>
      </c>
      <c r="D541" s="99">
        <v>180000</v>
      </c>
      <c r="E541" s="66">
        <v>0</v>
      </c>
      <c r="F541" s="66">
        <v>180000</v>
      </c>
      <c r="G541" s="11">
        <f>E541+F541</f>
        <v>180000</v>
      </c>
      <c r="H541" s="11">
        <f>C541-G541</f>
        <v>0</v>
      </c>
      <c r="I541" s="12">
        <f>D541-G541</f>
        <v>0</v>
      </c>
    </row>
    <row r="542" spans="1:9" ht="15.75" customHeight="1" x14ac:dyDescent="0.25">
      <c r="A542" s="42" t="s">
        <v>752</v>
      </c>
      <c r="B542" s="63" t="s">
        <v>114</v>
      </c>
      <c r="C542" s="90">
        <f>C543+C544</f>
        <v>42400000</v>
      </c>
      <c r="D542" s="90">
        <f>+D543+D544</f>
        <v>42400000</v>
      </c>
      <c r="E542" s="90">
        <f>+E543+E544</f>
        <v>0</v>
      </c>
      <c r="F542" s="90">
        <f>F543+F544</f>
        <v>42159975</v>
      </c>
      <c r="G542" s="46">
        <f t="shared" ref="G542:G546" si="153">E542+F542</f>
        <v>42159975</v>
      </c>
      <c r="H542" s="46">
        <f t="shared" ref="H542:H546" si="154">C542-G542</f>
        <v>240025</v>
      </c>
      <c r="I542" s="47">
        <f t="shared" ref="I542:I546" si="155">+D542-G542</f>
        <v>240025</v>
      </c>
    </row>
    <row r="543" spans="1:9" ht="15.75" customHeight="1" x14ac:dyDescent="0.25">
      <c r="A543" s="7" t="s">
        <v>753</v>
      </c>
      <c r="B543" s="65" t="s">
        <v>116</v>
      </c>
      <c r="C543" s="99">
        <v>38400000</v>
      </c>
      <c r="D543" s="99">
        <v>38400000</v>
      </c>
      <c r="E543" s="66">
        <v>0</v>
      </c>
      <c r="F543" s="66">
        <v>38160000</v>
      </c>
      <c r="G543" s="11">
        <f t="shared" si="153"/>
        <v>38160000</v>
      </c>
      <c r="H543" s="11">
        <f t="shared" si="154"/>
        <v>240000</v>
      </c>
      <c r="I543" s="12">
        <f t="shared" si="155"/>
        <v>240000</v>
      </c>
    </row>
    <row r="544" spans="1:9" ht="15.75" customHeight="1" x14ac:dyDescent="0.25">
      <c r="A544" s="7" t="s">
        <v>754</v>
      </c>
      <c r="B544" s="65" t="s">
        <v>453</v>
      </c>
      <c r="C544" s="99">
        <v>4000000</v>
      </c>
      <c r="D544" s="99">
        <v>4000000</v>
      </c>
      <c r="E544" s="66">
        <v>0</v>
      </c>
      <c r="F544" s="66">
        <v>3999975</v>
      </c>
      <c r="G544" s="11">
        <f t="shared" si="153"/>
        <v>3999975</v>
      </c>
      <c r="H544" s="11">
        <f t="shared" si="154"/>
        <v>25</v>
      </c>
      <c r="I544" s="12">
        <f t="shared" si="155"/>
        <v>25</v>
      </c>
    </row>
    <row r="545" spans="1:9" ht="15.75" customHeight="1" x14ac:dyDescent="0.25">
      <c r="A545" s="42" t="s">
        <v>755</v>
      </c>
      <c r="B545" s="63" t="s">
        <v>185</v>
      </c>
      <c r="C545" s="90">
        <f>+C546</f>
        <v>13110000</v>
      </c>
      <c r="D545" s="90">
        <f>+D546</f>
        <v>13110000</v>
      </c>
      <c r="E545" s="90">
        <f>E546</f>
        <v>0</v>
      </c>
      <c r="F545" s="90">
        <f>F546</f>
        <v>13095000</v>
      </c>
      <c r="G545" s="46">
        <f t="shared" si="153"/>
        <v>13095000</v>
      </c>
      <c r="H545" s="46">
        <f t="shared" si="154"/>
        <v>15000</v>
      </c>
      <c r="I545" s="47">
        <f t="shared" si="155"/>
        <v>15000</v>
      </c>
    </row>
    <row r="546" spans="1:9" ht="15.75" customHeight="1" x14ac:dyDescent="0.25">
      <c r="A546" s="7" t="s">
        <v>756</v>
      </c>
      <c r="B546" s="65" t="s">
        <v>601</v>
      </c>
      <c r="C546" s="99">
        <v>13110000</v>
      </c>
      <c r="D546" s="99">
        <v>13110000</v>
      </c>
      <c r="E546" s="66">
        <v>0</v>
      </c>
      <c r="F546" s="66">
        <v>13095000</v>
      </c>
      <c r="G546" s="11">
        <f t="shared" si="153"/>
        <v>13095000</v>
      </c>
      <c r="H546" s="11">
        <f t="shared" si="154"/>
        <v>15000</v>
      </c>
      <c r="I546" s="12">
        <f t="shared" si="155"/>
        <v>15000</v>
      </c>
    </row>
    <row r="547" spans="1:9" ht="15.75" customHeight="1" x14ac:dyDescent="0.25">
      <c r="A547" s="42" t="s">
        <v>757</v>
      </c>
      <c r="B547" s="63" t="s">
        <v>152</v>
      </c>
      <c r="C547" s="90">
        <f>C549+C548</f>
        <v>14480000</v>
      </c>
      <c r="D547" s="90">
        <f>D549+D548</f>
        <v>14480000</v>
      </c>
      <c r="E547" s="64">
        <f>E549+E548</f>
        <v>2038000</v>
      </c>
      <c r="F547" s="46">
        <f>F548+F549</f>
        <v>12210725</v>
      </c>
      <c r="G547" s="46">
        <f>E547+F547</f>
        <v>14248725</v>
      </c>
      <c r="H547" s="46">
        <f>C547-G547</f>
        <v>231275</v>
      </c>
      <c r="I547" s="47">
        <f>D547-G547</f>
        <v>231275</v>
      </c>
    </row>
    <row r="548" spans="1:9" ht="15.75" customHeight="1" x14ac:dyDescent="0.25">
      <c r="A548" s="7" t="s">
        <v>758</v>
      </c>
      <c r="B548" s="65" t="s">
        <v>159</v>
      </c>
      <c r="C548" s="99">
        <v>2980000</v>
      </c>
      <c r="D548" s="99">
        <v>2980000</v>
      </c>
      <c r="E548" s="66">
        <f>169000+215000+200000+189000+195000</f>
        <v>968000</v>
      </c>
      <c r="F548" s="66">
        <v>1904800</v>
      </c>
      <c r="G548" s="11">
        <f>E548+F548</f>
        <v>2872800</v>
      </c>
      <c r="H548" s="11">
        <f>C548-G548</f>
        <v>107200</v>
      </c>
      <c r="I548" s="12">
        <f>D548-G548</f>
        <v>107200</v>
      </c>
    </row>
    <row r="549" spans="1:9" ht="15.75" customHeight="1" x14ac:dyDescent="0.25">
      <c r="A549" s="7" t="s">
        <v>759</v>
      </c>
      <c r="B549" s="65" t="s">
        <v>153</v>
      </c>
      <c r="C549" s="99">
        <v>11500000</v>
      </c>
      <c r="D549" s="99">
        <v>11500000</v>
      </c>
      <c r="E549" s="66">
        <f>520000+550000</f>
        <v>1070000</v>
      </c>
      <c r="F549" s="66">
        <v>10305925</v>
      </c>
      <c r="G549" s="11">
        <f>E549+F549</f>
        <v>11375925</v>
      </c>
      <c r="H549" s="11">
        <f>C549-G549</f>
        <v>124075</v>
      </c>
      <c r="I549" s="12">
        <f>D549-G549</f>
        <v>124075</v>
      </c>
    </row>
    <row r="550" spans="1:9" ht="15.75" customHeight="1" x14ac:dyDescent="0.25">
      <c r="A550" s="42" t="s">
        <v>760</v>
      </c>
      <c r="B550" s="63" t="s">
        <v>435</v>
      </c>
      <c r="C550" s="90">
        <f>C551</f>
        <v>72000000</v>
      </c>
      <c r="D550" s="90">
        <f>D551</f>
        <v>72000000</v>
      </c>
      <c r="E550" s="90">
        <f>E551</f>
        <v>0</v>
      </c>
      <c r="F550" s="90">
        <f>F551</f>
        <v>72000000</v>
      </c>
      <c r="G550" s="46">
        <f t="shared" ref="G550" si="156">E550+F550</f>
        <v>72000000</v>
      </c>
      <c r="H550" s="46">
        <f t="shared" ref="H550" si="157">C550-G550</f>
        <v>0</v>
      </c>
      <c r="I550" s="47">
        <f t="shared" ref="I550" si="158">+D550-G550</f>
        <v>0</v>
      </c>
    </row>
    <row r="551" spans="1:9" ht="20.25" customHeight="1" x14ac:dyDescent="0.25">
      <c r="A551" s="48" t="s">
        <v>761</v>
      </c>
      <c r="B551" s="67" t="s">
        <v>694</v>
      </c>
      <c r="C551" s="100">
        <v>72000000</v>
      </c>
      <c r="D551" s="100">
        <v>72000000</v>
      </c>
      <c r="E551" s="68">
        <v>0</v>
      </c>
      <c r="F551" s="68">
        <v>72000000</v>
      </c>
      <c r="G551" s="52">
        <f>E551+F551</f>
        <v>72000000</v>
      </c>
      <c r="H551" s="52">
        <f>C551-G551</f>
        <v>0</v>
      </c>
      <c r="I551" s="53">
        <f>D551-G551</f>
        <v>0</v>
      </c>
    </row>
    <row r="552" spans="1:9" ht="24.75" customHeight="1" x14ac:dyDescent="0.25">
      <c r="A552" s="102" t="s">
        <v>762</v>
      </c>
      <c r="B552" s="102" t="s">
        <v>763</v>
      </c>
      <c r="C552" s="134">
        <f t="shared" ref="C552:I552" si="159">C553+C560</f>
        <v>51500000</v>
      </c>
      <c r="D552" s="134">
        <f t="shared" si="159"/>
        <v>51500000</v>
      </c>
      <c r="E552" s="103">
        <f t="shared" si="159"/>
        <v>50400000</v>
      </c>
      <c r="F552" s="103">
        <f t="shared" si="159"/>
        <v>1099975</v>
      </c>
      <c r="G552" s="104">
        <f t="shared" si="159"/>
        <v>51499975</v>
      </c>
      <c r="H552" s="135">
        <f t="shared" si="159"/>
        <v>25</v>
      </c>
      <c r="I552" s="135">
        <f t="shared" si="159"/>
        <v>25</v>
      </c>
    </row>
    <row r="553" spans="1:9" ht="18.75" customHeight="1" x14ac:dyDescent="0.25">
      <c r="A553" s="54" t="s">
        <v>764</v>
      </c>
      <c r="B553" s="55" t="s">
        <v>765</v>
      </c>
      <c r="C553" s="56">
        <f t="shared" ref="C553:D553" si="160">C554</f>
        <v>1500000</v>
      </c>
      <c r="D553" s="56">
        <f t="shared" si="160"/>
        <v>1500000</v>
      </c>
      <c r="E553" s="57">
        <f>E554</f>
        <v>400000</v>
      </c>
      <c r="F553" s="57">
        <f>F554</f>
        <v>1099975</v>
      </c>
      <c r="G553" s="57">
        <f>E553+F553</f>
        <v>1499975</v>
      </c>
      <c r="H553" s="39">
        <f t="shared" ref="H553" si="161">+C553-G553</f>
        <v>25</v>
      </c>
      <c r="I553" s="39">
        <f>+D553-G553</f>
        <v>25</v>
      </c>
    </row>
    <row r="554" spans="1:9" ht="15.75" customHeight="1" x14ac:dyDescent="0.25">
      <c r="A554" s="58" t="s">
        <v>766</v>
      </c>
      <c r="B554" s="58" t="s">
        <v>61</v>
      </c>
      <c r="C554" s="136">
        <f>C555+C557</f>
        <v>1500000</v>
      </c>
      <c r="D554" s="136">
        <f>D555+D557</f>
        <v>1500000</v>
      </c>
      <c r="E554" s="106">
        <f>E555+E557</f>
        <v>400000</v>
      </c>
      <c r="F554" s="106">
        <f>F555+F557</f>
        <v>1099975</v>
      </c>
      <c r="G554" s="98">
        <f>E554+F554</f>
        <v>1499975</v>
      </c>
      <c r="H554" s="136">
        <f>C554-G554</f>
        <v>25</v>
      </c>
      <c r="I554" s="136">
        <f>D554-G554</f>
        <v>25</v>
      </c>
    </row>
    <row r="555" spans="1:9" ht="15.75" customHeight="1" x14ac:dyDescent="0.25">
      <c r="A555" s="63" t="s">
        <v>767</v>
      </c>
      <c r="B555" s="63" t="s">
        <v>105</v>
      </c>
      <c r="C555" s="137">
        <f t="shared" ref="C555:I555" si="162">C556</f>
        <v>560000</v>
      </c>
      <c r="D555" s="137">
        <f t="shared" si="162"/>
        <v>560000</v>
      </c>
      <c r="E555" s="108">
        <f t="shared" si="162"/>
        <v>0</v>
      </c>
      <c r="F555" s="108">
        <f t="shared" si="162"/>
        <v>560000</v>
      </c>
      <c r="G555" s="90">
        <f t="shared" si="162"/>
        <v>560000</v>
      </c>
      <c r="H555" s="137">
        <f t="shared" si="162"/>
        <v>0</v>
      </c>
      <c r="I555" s="137">
        <f t="shared" si="162"/>
        <v>0</v>
      </c>
    </row>
    <row r="556" spans="1:9" ht="15.75" customHeight="1" x14ac:dyDescent="0.25">
      <c r="A556" s="65" t="s">
        <v>768</v>
      </c>
      <c r="B556" s="65" t="s">
        <v>242</v>
      </c>
      <c r="C556" s="119">
        <v>560000</v>
      </c>
      <c r="D556" s="119">
        <v>560000</v>
      </c>
      <c r="E556" s="110">
        <v>0</v>
      </c>
      <c r="F556" s="110">
        <v>560000</v>
      </c>
      <c r="G556" s="99">
        <f t="shared" ref="G556:G561" si="163">E556+F556</f>
        <v>560000</v>
      </c>
      <c r="H556" s="119">
        <f>C556-G556</f>
        <v>0</v>
      </c>
      <c r="I556" s="119">
        <f>D556-G556</f>
        <v>0</v>
      </c>
    </row>
    <row r="557" spans="1:9" ht="15.75" customHeight="1" x14ac:dyDescent="0.25">
      <c r="A557" s="63" t="s">
        <v>769</v>
      </c>
      <c r="B557" s="63" t="s">
        <v>259</v>
      </c>
      <c r="C557" s="137">
        <f>C558+C559</f>
        <v>940000</v>
      </c>
      <c r="D557" s="137">
        <f>D558+D559</f>
        <v>940000</v>
      </c>
      <c r="E557" s="108">
        <f>E558+E559</f>
        <v>400000</v>
      </c>
      <c r="F557" s="108">
        <f>F558+F559</f>
        <v>539975</v>
      </c>
      <c r="G557" s="90">
        <f t="shared" si="163"/>
        <v>939975</v>
      </c>
      <c r="H557" s="137">
        <f>C557-G557</f>
        <v>25</v>
      </c>
      <c r="I557" s="137">
        <f>D557-G557</f>
        <v>25</v>
      </c>
    </row>
    <row r="558" spans="1:9" ht="15.75" customHeight="1" x14ac:dyDescent="0.25">
      <c r="A558" s="65" t="s">
        <v>770</v>
      </c>
      <c r="B558" s="65" t="s">
        <v>399</v>
      </c>
      <c r="C558" s="119">
        <v>700000</v>
      </c>
      <c r="D558" s="119">
        <v>700000</v>
      </c>
      <c r="E558" s="110">
        <v>400000</v>
      </c>
      <c r="F558" s="110">
        <v>300000</v>
      </c>
      <c r="G558" s="99">
        <f t="shared" si="163"/>
        <v>700000</v>
      </c>
      <c r="H558" s="119">
        <f>C558-G558</f>
        <v>0</v>
      </c>
      <c r="I558" s="119">
        <f>D558-G558</f>
        <v>0</v>
      </c>
    </row>
    <row r="559" spans="1:9" ht="15.75" customHeight="1" x14ac:dyDescent="0.25">
      <c r="A559" s="138" t="s">
        <v>771</v>
      </c>
      <c r="B559" s="138" t="s">
        <v>598</v>
      </c>
      <c r="C559" s="139">
        <v>240000</v>
      </c>
      <c r="D559" s="139">
        <v>240000</v>
      </c>
      <c r="E559" s="140">
        <v>0</v>
      </c>
      <c r="F559" s="140">
        <v>239975</v>
      </c>
      <c r="G559" s="141">
        <f t="shared" si="163"/>
        <v>239975</v>
      </c>
      <c r="H559" s="139">
        <f>C559-G559</f>
        <v>25</v>
      </c>
      <c r="I559" s="139">
        <f>D559-G559</f>
        <v>25</v>
      </c>
    </row>
    <row r="560" spans="1:9" ht="15.75" customHeight="1" x14ac:dyDescent="0.25">
      <c r="A560" s="54" t="s">
        <v>785</v>
      </c>
      <c r="B560" s="55" t="s">
        <v>791</v>
      </c>
      <c r="C560" s="56">
        <f>C561</f>
        <v>50000000</v>
      </c>
      <c r="D560" s="56">
        <f>D561</f>
        <v>50000000</v>
      </c>
      <c r="E560" s="57">
        <f>E561</f>
        <v>50000000</v>
      </c>
      <c r="F560" s="57">
        <f>F561</f>
        <v>0</v>
      </c>
      <c r="G560" s="57">
        <f>E560+F560</f>
        <v>50000000</v>
      </c>
      <c r="H560" s="39">
        <f t="shared" ref="H560" si="164">+C560-G560</f>
        <v>0</v>
      </c>
      <c r="I560" s="39">
        <f>+D560-G560</f>
        <v>0</v>
      </c>
    </row>
    <row r="561" spans="1:9" ht="15.75" customHeight="1" x14ac:dyDescent="0.25">
      <c r="A561" s="58" t="s">
        <v>786</v>
      </c>
      <c r="B561" s="58" t="s">
        <v>61</v>
      </c>
      <c r="C561" s="136">
        <f>C562+C564</f>
        <v>50000000</v>
      </c>
      <c r="D561" s="136">
        <f>D562+D564</f>
        <v>50000000</v>
      </c>
      <c r="E561" s="106">
        <f>E562+E564</f>
        <v>50000000</v>
      </c>
      <c r="F561" s="106">
        <f>F562+F564</f>
        <v>0</v>
      </c>
      <c r="G561" s="98">
        <f t="shared" si="163"/>
        <v>50000000</v>
      </c>
      <c r="H561" s="136">
        <f t="shared" ref="H561:H566" si="165">C561-G561</f>
        <v>0</v>
      </c>
      <c r="I561" s="136">
        <f t="shared" ref="I561:I566" si="166">D561-G561</f>
        <v>0</v>
      </c>
    </row>
    <row r="562" spans="1:9" ht="15.75" customHeight="1" x14ac:dyDescent="0.25">
      <c r="A562" s="58" t="s">
        <v>787</v>
      </c>
      <c r="B562" s="58" t="s">
        <v>259</v>
      </c>
      <c r="C562" s="136">
        <f>C563</f>
        <v>500000</v>
      </c>
      <c r="D562" s="136">
        <f>D563</f>
        <v>500000</v>
      </c>
      <c r="E562" s="106">
        <f>E563</f>
        <v>500000</v>
      </c>
      <c r="F562" s="106">
        <f>F563</f>
        <v>0</v>
      </c>
      <c r="G562" s="98">
        <f t="shared" ref="G562" si="167">E562+F562</f>
        <v>500000</v>
      </c>
      <c r="H562" s="136">
        <f t="shared" si="165"/>
        <v>0</v>
      </c>
      <c r="I562" s="136">
        <f t="shared" si="166"/>
        <v>0</v>
      </c>
    </row>
    <row r="563" spans="1:9" ht="15.75" customHeight="1" x14ac:dyDescent="0.25">
      <c r="A563" s="156" t="s">
        <v>788</v>
      </c>
      <c r="B563" s="156" t="s">
        <v>453</v>
      </c>
      <c r="C563" s="157">
        <v>500000</v>
      </c>
      <c r="D563" s="157">
        <v>500000</v>
      </c>
      <c r="E563" s="159">
        <v>500000</v>
      </c>
      <c r="F563" s="159">
        <v>0</v>
      </c>
      <c r="G563" s="160">
        <f t="shared" ref="G563:G565" si="168">E563+F563</f>
        <v>500000</v>
      </c>
      <c r="H563" s="157">
        <f t="shared" si="165"/>
        <v>0</v>
      </c>
      <c r="I563" s="157">
        <f t="shared" si="166"/>
        <v>0</v>
      </c>
    </row>
    <row r="564" spans="1:9" ht="15.75" customHeight="1" x14ac:dyDescent="0.25">
      <c r="A564" s="58" t="s">
        <v>789</v>
      </c>
      <c r="B564" s="58" t="s">
        <v>792</v>
      </c>
      <c r="C564" s="136">
        <f>C565</f>
        <v>49500000</v>
      </c>
      <c r="D564" s="136">
        <f>D565</f>
        <v>49500000</v>
      </c>
      <c r="E564" s="106">
        <f>E565</f>
        <v>49500000</v>
      </c>
      <c r="F564" s="106">
        <f>F565</f>
        <v>0</v>
      </c>
      <c r="G564" s="98">
        <f t="shared" si="168"/>
        <v>49500000</v>
      </c>
      <c r="H564" s="136">
        <f t="shared" si="165"/>
        <v>0</v>
      </c>
      <c r="I564" s="136">
        <f t="shared" si="166"/>
        <v>0</v>
      </c>
    </row>
    <row r="565" spans="1:9" ht="15.75" customHeight="1" x14ac:dyDescent="0.25">
      <c r="A565" s="156" t="s">
        <v>790</v>
      </c>
      <c r="B565" s="156" t="s">
        <v>793</v>
      </c>
      <c r="C565" s="157">
        <v>49500000</v>
      </c>
      <c r="D565" s="157">
        <v>49500000</v>
      </c>
      <c r="E565" s="159">
        <v>49500000</v>
      </c>
      <c r="F565" s="106">
        <v>0</v>
      </c>
      <c r="G565" s="160">
        <f t="shared" si="168"/>
        <v>49500000</v>
      </c>
      <c r="H565" s="157">
        <f t="shared" si="165"/>
        <v>0</v>
      </c>
      <c r="I565" s="157">
        <f t="shared" si="166"/>
        <v>0</v>
      </c>
    </row>
    <row r="566" spans="1:9" ht="15.75" customHeight="1" x14ac:dyDescent="0.25">
      <c r="A566" s="102" t="s">
        <v>794</v>
      </c>
      <c r="B566" s="102" t="s">
        <v>795</v>
      </c>
      <c r="C566" s="134">
        <f>C567</f>
        <v>30000000</v>
      </c>
      <c r="D566" s="134">
        <f>D567</f>
        <v>30000000</v>
      </c>
      <c r="E566" s="103">
        <f>E567</f>
        <v>0</v>
      </c>
      <c r="F566" s="103">
        <f>F567</f>
        <v>30000000</v>
      </c>
      <c r="G566" s="104">
        <f>E566+F566</f>
        <v>30000000</v>
      </c>
      <c r="H566" s="135">
        <f t="shared" si="165"/>
        <v>0</v>
      </c>
      <c r="I566" s="135">
        <f t="shared" si="166"/>
        <v>0</v>
      </c>
    </row>
    <row r="567" spans="1:9" ht="15.75" customHeight="1" x14ac:dyDescent="0.25">
      <c r="A567" s="54" t="s">
        <v>796</v>
      </c>
      <c r="B567" s="55" t="s">
        <v>798</v>
      </c>
      <c r="C567" s="56">
        <f>C568+C571+C580</f>
        <v>30000000</v>
      </c>
      <c r="D567" s="56">
        <f>D568+D571+D580</f>
        <v>30000000</v>
      </c>
      <c r="E567" s="57">
        <f>E568+E571+E580</f>
        <v>0</v>
      </c>
      <c r="F567" s="57">
        <f>F568+F571+F580</f>
        <v>30000000</v>
      </c>
      <c r="G567" s="57">
        <f>E567+F567</f>
        <v>30000000</v>
      </c>
      <c r="H567" s="39">
        <f t="shared" ref="H567" si="169">+C567-G567</f>
        <v>0</v>
      </c>
      <c r="I567" s="39">
        <f>+D567-G567</f>
        <v>0</v>
      </c>
    </row>
    <row r="568" spans="1:9" ht="15.75" customHeight="1" x14ac:dyDescent="0.25">
      <c r="A568" s="58" t="s">
        <v>797</v>
      </c>
      <c r="B568" s="58" t="s">
        <v>31</v>
      </c>
      <c r="C568" s="136">
        <f>C569</f>
        <v>5560000</v>
      </c>
      <c r="D568" s="136">
        <f>D569</f>
        <v>5560000</v>
      </c>
      <c r="E568" s="106">
        <f>E569</f>
        <v>0</v>
      </c>
      <c r="F568" s="106">
        <f>F569</f>
        <v>5560000</v>
      </c>
      <c r="G568" s="98">
        <f>E568+F568</f>
        <v>5560000</v>
      </c>
      <c r="H568" s="136">
        <f>C568-G568</f>
        <v>0</v>
      </c>
      <c r="I568" s="136">
        <f>D568-G568</f>
        <v>0</v>
      </c>
    </row>
    <row r="569" spans="1:9" ht="15.75" customHeight="1" x14ac:dyDescent="0.25">
      <c r="A569" s="58" t="s">
        <v>799</v>
      </c>
      <c r="B569" s="63" t="s">
        <v>164</v>
      </c>
      <c r="C569" s="137">
        <f t="shared" ref="C569:I569" si="170">C570</f>
        <v>5560000</v>
      </c>
      <c r="D569" s="137">
        <f t="shared" si="170"/>
        <v>5560000</v>
      </c>
      <c r="E569" s="108">
        <f>E570</f>
        <v>0</v>
      </c>
      <c r="F569" s="108">
        <f>F570</f>
        <v>5560000</v>
      </c>
      <c r="G569" s="90">
        <f t="shared" si="170"/>
        <v>5560000</v>
      </c>
      <c r="H569" s="137">
        <f t="shared" si="170"/>
        <v>0</v>
      </c>
      <c r="I569" s="137">
        <f t="shared" si="170"/>
        <v>0</v>
      </c>
    </row>
    <row r="570" spans="1:9" ht="15.75" customHeight="1" x14ac:dyDescent="0.25">
      <c r="A570" s="156" t="s">
        <v>800</v>
      </c>
      <c r="B570" s="65" t="s">
        <v>168</v>
      </c>
      <c r="C570" s="119">
        <v>5560000</v>
      </c>
      <c r="D570" s="119">
        <v>5560000</v>
      </c>
      <c r="E570" s="110">
        <v>0</v>
      </c>
      <c r="F570" s="110">
        <v>5560000</v>
      </c>
      <c r="G570" s="99">
        <f t="shared" ref="G570:G572" si="171">E570+F570</f>
        <v>5560000</v>
      </c>
      <c r="H570" s="119">
        <f t="shared" ref="H570:H582" si="172">C570-G570</f>
        <v>0</v>
      </c>
      <c r="I570" s="119">
        <f t="shared" ref="I570:I582" si="173">D570-G570</f>
        <v>0</v>
      </c>
    </row>
    <row r="571" spans="1:9" ht="15.75" customHeight="1" x14ac:dyDescent="0.25">
      <c r="A571" s="58" t="s">
        <v>801</v>
      </c>
      <c r="B571" s="63" t="s">
        <v>61</v>
      </c>
      <c r="C571" s="137">
        <f>C572+C574+C576+C578</f>
        <v>14440000</v>
      </c>
      <c r="D571" s="137">
        <f>D572+D574+D576+D578</f>
        <v>14440000</v>
      </c>
      <c r="E571" s="108">
        <f>E572+E574+E576+E578</f>
        <v>0</v>
      </c>
      <c r="F571" s="108">
        <f>F572+F574+F576+F578</f>
        <v>14440000</v>
      </c>
      <c r="G571" s="90">
        <f t="shared" si="171"/>
        <v>14440000</v>
      </c>
      <c r="H571" s="137">
        <f t="shared" si="172"/>
        <v>0</v>
      </c>
      <c r="I571" s="137">
        <f t="shared" si="173"/>
        <v>0</v>
      </c>
    </row>
    <row r="572" spans="1:9" ht="15.75" customHeight="1" x14ac:dyDescent="0.25">
      <c r="A572" s="58" t="s">
        <v>802</v>
      </c>
      <c r="B572" s="63" t="s">
        <v>175</v>
      </c>
      <c r="C572" s="137">
        <f>C573</f>
        <v>4260500</v>
      </c>
      <c r="D572" s="137">
        <f>D573</f>
        <v>4260500</v>
      </c>
      <c r="E572" s="108">
        <f>E573</f>
        <v>0</v>
      </c>
      <c r="F572" s="108">
        <f>F573</f>
        <v>4260500</v>
      </c>
      <c r="G572" s="90">
        <f t="shared" si="171"/>
        <v>4260500</v>
      </c>
      <c r="H572" s="137">
        <f t="shared" si="172"/>
        <v>0</v>
      </c>
      <c r="I572" s="137">
        <f t="shared" si="173"/>
        <v>0</v>
      </c>
    </row>
    <row r="573" spans="1:9" ht="15.75" customHeight="1" x14ac:dyDescent="0.25">
      <c r="A573" s="156" t="s">
        <v>803</v>
      </c>
      <c r="B573" s="65" t="s">
        <v>124</v>
      </c>
      <c r="C573" s="119">
        <v>4260500</v>
      </c>
      <c r="D573" s="119">
        <v>4260500</v>
      </c>
      <c r="E573" s="110">
        <v>0</v>
      </c>
      <c r="F573" s="110">
        <v>4260500</v>
      </c>
      <c r="G573" s="99">
        <f t="shared" ref="G573" si="174">E573+F573</f>
        <v>4260500</v>
      </c>
      <c r="H573" s="119">
        <f t="shared" si="172"/>
        <v>0</v>
      </c>
      <c r="I573" s="119">
        <f t="shared" si="173"/>
        <v>0</v>
      </c>
    </row>
    <row r="574" spans="1:9" ht="15.75" customHeight="1" x14ac:dyDescent="0.25">
      <c r="A574" s="58" t="s">
        <v>804</v>
      </c>
      <c r="B574" s="63" t="s">
        <v>227</v>
      </c>
      <c r="C574" s="137">
        <f>C575</f>
        <v>3151500</v>
      </c>
      <c r="D574" s="137">
        <f>D575</f>
        <v>3151500</v>
      </c>
      <c r="E574" s="108">
        <f>E575</f>
        <v>0</v>
      </c>
      <c r="F574" s="108">
        <f>F575</f>
        <v>3151500</v>
      </c>
      <c r="G574" s="90">
        <f t="shared" ref="G574:G582" si="175">E574+F574</f>
        <v>3151500</v>
      </c>
      <c r="H574" s="137">
        <f t="shared" si="172"/>
        <v>0</v>
      </c>
      <c r="I574" s="137">
        <f t="shared" si="173"/>
        <v>0</v>
      </c>
    </row>
    <row r="575" spans="1:9" ht="15.75" customHeight="1" x14ac:dyDescent="0.25">
      <c r="A575" s="156" t="s">
        <v>805</v>
      </c>
      <c r="B575" s="65" t="s">
        <v>806</v>
      </c>
      <c r="C575" s="119">
        <v>3151500</v>
      </c>
      <c r="D575" s="119">
        <v>3151500</v>
      </c>
      <c r="E575" s="110">
        <v>0</v>
      </c>
      <c r="F575" s="110">
        <v>3151500</v>
      </c>
      <c r="G575" s="99">
        <f t="shared" si="175"/>
        <v>3151500</v>
      </c>
      <c r="H575" s="119">
        <f t="shared" si="172"/>
        <v>0</v>
      </c>
      <c r="I575" s="119">
        <f t="shared" si="173"/>
        <v>0</v>
      </c>
    </row>
    <row r="576" spans="1:9" ht="15.75" customHeight="1" x14ac:dyDescent="0.25">
      <c r="A576" s="58" t="s">
        <v>807</v>
      </c>
      <c r="B576" s="63" t="s">
        <v>808</v>
      </c>
      <c r="C576" s="137">
        <f>C577</f>
        <v>3000000</v>
      </c>
      <c r="D576" s="137">
        <f>D577</f>
        <v>3000000</v>
      </c>
      <c r="E576" s="108">
        <f>E577</f>
        <v>0</v>
      </c>
      <c r="F576" s="108">
        <f>F577</f>
        <v>3000000</v>
      </c>
      <c r="G576" s="90">
        <f t="shared" si="175"/>
        <v>3000000</v>
      </c>
      <c r="H576" s="137">
        <f t="shared" si="172"/>
        <v>0</v>
      </c>
      <c r="I576" s="137">
        <f t="shared" si="173"/>
        <v>0</v>
      </c>
    </row>
    <row r="577" spans="1:9" ht="15.75" customHeight="1" x14ac:dyDescent="0.25">
      <c r="A577" s="156" t="s">
        <v>809</v>
      </c>
      <c r="B577" s="65" t="s">
        <v>810</v>
      </c>
      <c r="C577" s="119">
        <v>3000000</v>
      </c>
      <c r="D577" s="119">
        <v>3000000</v>
      </c>
      <c r="E577" s="110">
        <v>0</v>
      </c>
      <c r="F577" s="110">
        <v>3000000</v>
      </c>
      <c r="G577" s="99">
        <f t="shared" si="175"/>
        <v>3000000</v>
      </c>
      <c r="H577" s="119">
        <f t="shared" si="172"/>
        <v>0</v>
      </c>
      <c r="I577" s="119">
        <f t="shared" si="173"/>
        <v>0</v>
      </c>
    </row>
    <row r="578" spans="1:9" ht="15.75" customHeight="1" x14ac:dyDescent="0.25">
      <c r="A578" s="58" t="s">
        <v>811</v>
      </c>
      <c r="B578" s="63" t="s">
        <v>331</v>
      </c>
      <c r="C578" s="137">
        <f>C579</f>
        <v>4028000</v>
      </c>
      <c r="D578" s="137">
        <f>D579</f>
        <v>4028000</v>
      </c>
      <c r="E578" s="108">
        <f>E579</f>
        <v>0</v>
      </c>
      <c r="F578" s="108">
        <f>F579</f>
        <v>4028000</v>
      </c>
      <c r="G578" s="90">
        <f t="shared" si="175"/>
        <v>4028000</v>
      </c>
      <c r="H578" s="137">
        <f t="shared" si="172"/>
        <v>0</v>
      </c>
      <c r="I578" s="137">
        <f t="shared" si="173"/>
        <v>0</v>
      </c>
    </row>
    <row r="579" spans="1:9" ht="15.75" customHeight="1" x14ac:dyDescent="0.25">
      <c r="A579" s="156" t="s">
        <v>812</v>
      </c>
      <c r="B579" s="65" t="s">
        <v>187</v>
      </c>
      <c r="C579" s="119">
        <v>4028000</v>
      </c>
      <c r="D579" s="119">
        <v>4028000</v>
      </c>
      <c r="E579" s="110">
        <v>0</v>
      </c>
      <c r="F579" s="110">
        <v>4028000</v>
      </c>
      <c r="G579" s="99">
        <f t="shared" si="175"/>
        <v>4028000</v>
      </c>
      <c r="H579" s="119">
        <f t="shared" si="172"/>
        <v>0</v>
      </c>
      <c r="I579" s="119">
        <f t="shared" si="173"/>
        <v>0</v>
      </c>
    </row>
    <row r="580" spans="1:9" ht="15.75" customHeight="1" x14ac:dyDescent="0.25">
      <c r="A580" s="58" t="s">
        <v>813</v>
      </c>
      <c r="B580" s="63" t="s">
        <v>193</v>
      </c>
      <c r="C580" s="137">
        <f t="shared" ref="C580:D581" si="176">C581</f>
        <v>10000000</v>
      </c>
      <c r="D580" s="137">
        <f t="shared" si="176"/>
        <v>10000000</v>
      </c>
      <c r="E580" s="108">
        <f>E581</f>
        <v>0</v>
      </c>
      <c r="F580" s="108">
        <f>F581</f>
        <v>10000000</v>
      </c>
      <c r="G580" s="90">
        <f t="shared" si="175"/>
        <v>10000000</v>
      </c>
      <c r="H580" s="137">
        <f t="shared" si="172"/>
        <v>0</v>
      </c>
      <c r="I580" s="137">
        <f t="shared" si="173"/>
        <v>0</v>
      </c>
    </row>
    <row r="581" spans="1:9" ht="15.75" customHeight="1" x14ac:dyDescent="0.25">
      <c r="A581" s="58" t="s">
        <v>814</v>
      </c>
      <c r="B581" s="63" t="s">
        <v>281</v>
      </c>
      <c r="C581" s="137">
        <f t="shared" si="176"/>
        <v>10000000</v>
      </c>
      <c r="D581" s="137">
        <f t="shared" si="176"/>
        <v>10000000</v>
      </c>
      <c r="E581" s="108">
        <f>E582</f>
        <v>0</v>
      </c>
      <c r="F581" s="108">
        <f>F582</f>
        <v>10000000</v>
      </c>
      <c r="G581" s="90">
        <f t="shared" si="175"/>
        <v>10000000</v>
      </c>
      <c r="H581" s="137">
        <f t="shared" si="172"/>
        <v>0</v>
      </c>
      <c r="I581" s="137">
        <f t="shared" si="173"/>
        <v>0</v>
      </c>
    </row>
    <row r="582" spans="1:9" ht="15.75" customHeight="1" x14ac:dyDescent="0.25">
      <c r="A582" s="138" t="s">
        <v>815</v>
      </c>
      <c r="B582" s="138" t="s">
        <v>496</v>
      </c>
      <c r="C582" s="139">
        <v>10000000</v>
      </c>
      <c r="D582" s="139">
        <v>10000000</v>
      </c>
      <c r="E582" s="140">
        <v>0</v>
      </c>
      <c r="F582" s="140">
        <v>10000000</v>
      </c>
      <c r="G582" s="141">
        <f t="shared" si="175"/>
        <v>10000000</v>
      </c>
      <c r="H582" s="139">
        <f t="shared" si="172"/>
        <v>0</v>
      </c>
      <c r="I582" s="139">
        <f t="shared" si="173"/>
        <v>0</v>
      </c>
    </row>
    <row r="583" spans="1:9" ht="15.75" customHeight="1" x14ac:dyDescent="0.25">
      <c r="A583" s="142"/>
      <c r="B583" s="142"/>
      <c r="C583" s="154"/>
      <c r="D583" s="154"/>
      <c r="E583" s="155"/>
      <c r="F583" s="155"/>
      <c r="G583" s="143"/>
      <c r="H583" s="154"/>
      <c r="I583" s="154"/>
    </row>
    <row r="584" spans="1:9" ht="15.75" customHeight="1" x14ac:dyDescent="0.25">
      <c r="A584" s="142"/>
      <c r="B584" s="142"/>
      <c r="C584" s="143"/>
      <c r="D584" s="143"/>
      <c r="E584" s="211" t="s">
        <v>822</v>
      </c>
      <c r="F584" s="211"/>
      <c r="G584" s="211"/>
      <c r="H584" s="211"/>
      <c r="I584" s="211"/>
    </row>
    <row r="585" spans="1:9" ht="15.75" customHeight="1" x14ac:dyDescent="0.25">
      <c r="A585" s="142"/>
      <c r="B585" s="144" t="s">
        <v>772</v>
      </c>
      <c r="C585" s="143"/>
      <c r="D585" s="143"/>
      <c r="E585" s="143"/>
      <c r="F585" s="143"/>
      <c r="G585" s="143"/>
      <c r="H585" s="143"/>
      <c r="I585" s="143"/>
    </row>
    <row r="586" spans="1:9" ht="15.75" customHeight="1" x14ac:dyDescent="0.25">
      <c r="A586" s="142"/>
      <c r="B586" s="144" t="s">
        <v>773</v>
      </c>
      <c r="C586" s="143"/>
      <c r="D586" s="143"/>
      <c r="E586" s="211" t="s">
        <v>774</v>
      </c>
      <c r="F586" s="211"/>
      <c r="G586" s="211"/>
      <c r="H586" s="211"/>
      <c r="I586" s="211"/>
    </row>
    <row r="587" spans="1:9" ht="15.75" customHeight="1" x14ac:dyDescent="0.25">
      <c r="A587" s="142"/>
      <c r="B587" s="144" t="s">
        <v>775</v>
      </c>
      <c r="C587" s="143"/>
      <c r="D587" s="143"/>
      <c r="E587" s="14"/>
      <c r="F587" s="14"/>
      <c r="G587" s="14"/>
      <c r="H587" s="14"/>
      <c r="I587" s="14"/>
    </row>
    <row r="588" spans="1:9" ht="15.75" customHeight="1" x14ac:dyDescent="0.25">
      <c r="A588" s="142"/>
      <c r="B588" s="14"/>
      <c r="C588" s="143"/>
      <c r="D588" s="143"/>
      <c r="E588" s="14" t="s">
        <v>463</v>
      </c>
      <c r="F588" s="14"/>
      <c r="G588" s="14"/>
      <c r="H588" s="14"/>
      <c r="I588" s="14"/>
    </row>
    <row r="589" spans="1:9" ht="15.75" customHeight="1" x14ac:dyDescent="0.25">
      <c r="A589" s="142"/>
      <c r="B589" s="14"/>
      <c r="C589" s="143"/>
      <c r="D589" s="143"/>
      <c r="E589" s="14"/>
      <c r="F589" s="14"/>
      <c r="G589" s="14"/>
      <c r="H589" s="14"/>
      <c r="I589" s="14"/>
    </row>
    <row r="590" spans="1:9" ht="15.75" customHeight="1" x14ac:dyDescent="0.25">
      <c r="A590" s="142"/>
      <c r="B590" s="14"/>
      <c r="C590" s="143"/>
      <c r="D590" s="143"/>
      <c r="E590" s="14"/>
      <c r="F590" s="14"/>
      <c r="G590" s="14"/>
      <c r="H590" s="14"/>
      <c r="I590" s="14"/>
    </row>
    <row r="591" spans="1:9" ht="15.75" customHeight="1" x14ac:dyDescent="0.25">
      <c r="A591" s="142"/>
      <c r="B591" s="145" t="s">
        <v>776</v>
      </c>
      <c r="C591" s="143"/>
      <c r="D591" s="143"/>
      <c r="E591" s="210" t="s">
        <v>777</v>
      </c>
      <c r="F591" s="210"/>
      <c r="G591" s="210"/>
      <c r="H591" s="210"/>
      <c r="I591" s="210"/>
    </row>
    <row r="592" spans="1:9" ht="15.75" customHeight="1" x14ac:dyDescent="0.25">
      <c r="A592" s="142"/>
      <c r="B592" s="144" t="s">
        <v>778</v>
      </c>
      <c r="C592" s="146"/>
      <c r="D592" s="146"/>
      <c r="E592" s="211" t="s">
        <v>779</v>
      </c>
      <c r="F592" s="211"/>
      <c r="G592" s="211"/>
      <c r="H592" s="211"/>
      <c r="I592" s="211"/>
    </row>
    <row r="600" spans="1:8" ht="15.75" customHeight="1" x14ac:dyDescent="0.25">
      <c r="A600" s="162"/>
    </row>
    <row r="604" spans="1:8" ht="15.75" customHeight="1" x14ac:dyDescent="0.25">
      <c r="H604" s="163">
        <f>+I58</f>
        <v>0</v>
      </c>
    </row>
    <row r="616" spans="1:1" ht="15.75" customHeight="1" x14ac:dyDescent="0.25">
      <c r="A616" s="163"/>
    </row>
  </sheetData>
  <mergeCells count="8">
    <mergeCell ref="E591:I591"/>
    <mergeCell ref="E592:I592"/>
    <mergeCell ref="A1:H1"/>
    <mergeCell ref="A8:A9"/>
    <mergeCell ref="B8:B9"/>
    <mergeCell ref="E8:G8"/>
    <mergeCell ref="E584:I584"/>
    <mergeCell ref="E586:I586"/>
  </mergeCells>
  <pageMargins left="0.35433070866141736" right="0.35433070866141736" top="0.94488188976377963" bottom="0.74803149606299213" header="0.31496062992125984" footer="0.31496062992125984"/>
  <pageSetup paperSize="258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REALISASI PROGRAM KERJA</vt:lpstr>
      <vt:lpstr>Desember 2017</vt:lpstr>
      <vt:lpstr>'REALISASI PROGRAM KERJA'!Print_Area</vt:lpstr>
      <vt:lpstr>'REALISASI PROGRAM KERJA'!Print_Titles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Windows User</cp:lastModifiedBy>
  <cp:lastPrinted>2018-01-30T02:48:50Z</cp:lastPrinted>
  <dcterms:created xsi:type="dcterms:W3CDTF">2017-08-08T02:25:40Z</dcterms:created>
  <dcterms:modified xsi:type="dcterms:W3CDTF">2018-07-12T08:28:02Z</dcterms:modified>
</cp:coreProperties>
</file>