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0730" windowHeight="97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U69" i="1" l="1"/>
  <c r="W69" i="1" s="1"/>
  <c r="V69" i="1"/>
  <c r="X69" i="1"/>
  <c r="Z69" i="1" s="1"/>
  <c r="U74" i="1"/>
  <c r="T74" i="1"/>
  <c r="U73" i="1"/>
  <c r="T73" i="1"/>
  <c r="U72" i="1"/>
  <c r="T72" i="1"/>
  <c r="U70" i="1"/>
  <c r="T70" i="1"/>
  <c r="T60" i="1"/>
  <c r="U56" i="1"/>
  <c r="T56" i="1"/>
  <c r="U55" i="1"/>
  <c r="T55" i="1"/>
  <c r="T35" i="1"/>
  <c r="T51" i="1"/>
  <c r="U51" i="1"/>
  <c r="W51" i="1" s="1"/>
  <c r="U35" i="1"/>
  <c r="Y69" i="1" l="1"/>
  <c r="AA69" i="1" s="1"/>
  <c r="S63" i="1"/>
  <c r="Q63" i="1"/>
  <c r="O63" i="1"/>
  <c r="M63" i="1"/>
  <c r="K63" i="1"/>
  <c r="J63" i="1"/>
  <c r="F63" i="1"/>
  <c r="S47" i="1"/>
  <c r="O47" i="1"/>
  <c r="M47" i="1"/>
  <c r="K47" i="1"/>
  <c r="J47" i="1"/>
  <c r="S43" i="1"/>
  <c r="Q43" i="1"/>
  <c r="O43" i="1"/>
  <c r="M43" i="1"/>
  <c r="K43" i="1"/>
  <c r="J43" i="1"/>
  <c r="S33" i="1"/>
  <c r="Q33" i="1"/>
  <c r="O33" i="1"/>
  <c r="M33" i="1"/>
  <c r="K33" i="1"/>
  <c r="J33" i="1"/>
  <c r="U60" i="1"/>
  <c r="Q47" i="1" l="1"/>
  <c r="Y60" i="1"/>
  <c r="AA60" i="1" s="1"/>
  <c r="X60" i="1"/>
  <c r="Z60" i="1" s="1"/>
  <c r="W60" i="1"/>
  <c r="V60" i="1"/>
  <c r="Y51" i="1"/>
  <c r="X51" i="1"/>
  <c r="Z51" i="1" s="1"/>
  <c r="V51" i="1"/>
  <c r="Y40" i="1"/>
  <c r="AA40" i="1" s="1"/>
  <c r="X40" i="1"/>
  <c r="Z40" i="1" s="1"/>
  <c r="W40" i="1"/>
  <c r="V40" i="1"/>
  <c r="Y35" i="1"/>
  <c r="X35" i="1"/>
  <c r="Z35" i="1" s="1"/>
  <c r="W35" i="1"/>
  <c r="V35" i="1"/>
  <c r="Y57" i="1"/>
  <c r="AA57" i="1" s="1"/>
  <c r="X57" i="1"/>
  <c r="Z57" i="1" s="1"/>
  <c r="W57" i="1"/>
  <c r="V57" i="1"/>
  <c r="Y56" i="1"/>
  <c r="AA56" i="1" s="1"/>
  <c r="X56" i="1"/>
  <c r="Z56" i="1" s="1"/>
  <c r="W56" i="1"/>
  <c r="V56" i="1"/>
  <c r="Y55" i="1"/>
  <c r="AA55" i="1" s="1"/>
  <c r="X55" i="1"/>
  <c r="Z55" i="1" s="1"/>
  <c r="W55" i="1"/>
  <c r="V55" i="1"/>
  <c r="Y54" i="1"/>
  <c r="AA54" i="1" s="1"/>
  <c r="X54" i="1"/>
  <c r="Z54" i="1" s="1"/>
  <c r="W54" i="1"/>
  <c r="V54" i="1"/>
  <c r="Y74" i="1"/>
  <c r="AA74" i="1" s="1"/>
  <c r="X74" i="1"/>
  <c r="Z74" i="1" s="1"/>
  <c r="W74" i="1"/>
  <c r="V74" i="1"/>
  <c r="Y73" i="1"/>
  <c r="AA73" i="1" s="1"/>
  <c r="X73" i="1"/>
  <c r="Z73" i="1" s="1"/>
  <c r="W73" i="1"/>
  <c r="V73" i="1"/>
  <c r="Y72" i="1"/>
  <c r="AA72" i="1" s="1"/>
  <c r="X72" i="1"/>
  <c r="Z72" i="1" s="1"/>
  <c r="W72" i="1"/>
  <c r="V72" i="1"/>
  <c r="Y71" i="1"/>
  <c r="AA71" i="1" s="1"/>
  <c r="X71" i="1"/>
  <c r="Z71" i="1" s="1"/>
  <c r="W71" i="1"/>
  <c r="V71" i="1"/>
  <c r="Y70" i="1"/>
  <c r="X70" i="1"/>
  <c r="Z70" i="1" s="1"/>
  <c r="W70" i="1"/>
  <c r="V70" i="1"/>
  <c r="AA70" i="1" l="1"/>
  <c r="AA51" i="1"/>
  <c r="AA35" i="1"/>
  <c r="U68" i="1" l="1"/>
  <c r="Y68" i="1" s="1"/>
  <c r="AA68" i="1" s="1"/>
  <c r="T68" i="1"/>
  <c r="X68" i="1" s="1"/>
  <c r="Z68" i="1" s="1"/>
  <c r="U67" i="1"/>
  <c r="Y67" i="1" s="1"/>
  <c r="AA67" i="1" s="1"/>
  <c r="T67" i="1"/>
  <c r="X67" i="1" s="1"/>
  <c r="Z67" i="1" s="1"/>
  <c r="U66" i="1"/>
  <c r="Y66" i="1" s="1"/>
  <c r="AA66" i="1" s="1"/>
  <c r="T66" i="1"/>
  <c r="X66" i="1" s="1"/>
  <c r="Z66" i="1" s="1"/>
  <c r="U65" i="1"/>
  <c r="Y65" i="1" s="1"/>
  <c r="AA65" i="1" s="1"/>
  <c r="T65" i="1"/>
  <c r="X65" i="1" s="1"/>
  <c r="Z65" i="1" s="1"/>
  <c r="U64" i="1"/>
  <c r="T64" i="1"/>
  <c r="X64" i="1" s="1"/>
  <c r="Z64" i="1" s="1"/>
  <c r="U59" i="1"/>
  <c r="Y59" i="1" s="1"/>
  <c r="AA59" i="1" s="1"/>
  <c r="T59" i="1"/>
  <c r="X59" i="1" s="1"/>
  <c r="U58" i="1"/>
  <c r="Y58" i="1" s="1"/>
  <c r="AA58" i="1" s="1"/>
  <c r="T58" i="1"/>
  <c r="X58" i="1" s="1"/>
  <c r="U53" i="1"/>
  <c r="Y53" i="1" s="1"/>
  <c r="AA53" i="1" s="1"/>
  <c r="T53" i="1"/>
  <c r="V53" i="1" s="1"/>
  <c r="U52" i="1"/>
  <c r="Y52" i="1" s="1"/>
  <c r="T52" i="1"/>
  <c r="V52" i="1" s="1"/>
  <c r="F52" i="1"/>
  <c r="F47" i="1" s="1"/>
  <c r="U50" i="1"/>
  <c r="W50" i="1" s="1"/>
  <c r="T50" i="1"/>
  <c r="X50" i="1" s="1"/>
  <c r="Z50" i="1" s="1"/>
  <c r="U49" i="1"/>
  <c r="W49" i="1" s="1"/>
  <c r="T49" i="1"/>
  <c r="X49" i="1" s="1"/>
  <c r="Z49" i="1" s="1"/>
  <c r="U48" i="1"/>
  <c r="T48" i="1"/>
  <c r="X48" i="1" s="1"/>
  <c r="Z48" i="1" s="1"/>
  <c r="U44" i="1"/>
  <c r="T44" i="1"/>
  <c r="X44" i="1" s="1"/>
  <c r="Z44" i="1" s="1"/>
  <c r="F43" i="1"/>
  <c r="U39" i="1"/>
  <c r="W39" i="1" s="1"/>
  <c r="T39" i="1"/>
  <c r="X39" i="1" s="1"/>
  <c r="Z39" i="1" s="1"/>
  <c r="U38" i="1"/>
  <c r="W38" i="1" s="1"/>
  <c r="T38" i="1"/>
  <c r="X38" i="1" s="1"/>
  <c r="Z38" i="1" s="1"/>
  <c r="U37" i="1"/>
  <c r="W37" i="1" s="1"/>
  <c r="T37" i="1"/>
  <c r="X37" i="1" s="1"/>
  <c r="Z37" i="1" s="1"/>
  <c r="F37" i="1"/>
  <c r="U36" i="1"/>
  <c r="Y36" i="1" s="1"/>
  <c r="T36" i="1"/>
  <c r="X36" i="1" s="1"/>
  <c r="Z36" i="1" s="1"/>
  <c r="F36" i="1"/>
  <c r="U34" i="1"/>
  <c r="T34" i="1"/>
  <c r="X34" i="1" s="1"/>
  <c r="Z34" i="1" s="1"/>
  <c r="F34" i="1"/>
  <c r="U30" i="1"/>
  <c r="W30" i="1" s="1"/>
  <c r="T30" i="1"/>
  <c r="V30" i="1" s="1"/>
  <c r="U29" i="1"/>
  <c r="Y29" i="1" s="1"/>
  <c r="T29" i="1"/>
  <c r="V29" i="1" s="1"/>
  <c r="F29" i="1"/>
  <c r="U28" i="1"/>
  <c r="Y28" i="1" s="1"/>
  <c r="T28" i="1"/>
  <c r="V28" i="1" s="1"/>
  <c r="F28" i="1"/>
  <c r="U27" i="1"/>
  <c r="W27" i="1" s="1"/>
  <c r="T27" i="1"/>
  <c r="X27" i="1" s="1"/>
  <c r="Z27" i="1" s="1"/>
  <c r="U26" i="1"/>
  <c r="W26" i="1" s="1"/>
  <c r="T26" i="1"/>
  <c r="X26" i="1" s="1"/>
  <c r="Z26" i="1" s="1"/>
  <c r="F26" i="1"/>
  <c r="U25" i="1"/>
  <c r="Y25" i="1" s="1"/>
  <c r="T25" i="1"/>
  <c r="X25" i="1" s="1"/>
  <c r="Z25" i="1" s="1"/>
  <c r="F25" i="1"/>
  <c r="U24" i="1"/>
  <c r="Y24" i="1" s="1"/>
  <c r="T24" i="1"/>
  <c r="X24" i="1" s="1"/>
  <c r="Z24" i="1" s="1"/>
  <c r="F24" i="1"/>
  <c r="U23" i="1"/>
  <c r="Y23" i="1" s="1"/>
  <c r="T23" i="1"/>
  <c r="V23" i="1" s="1"/>
  <c r="F23" i="1"/>
  <c r="U22" i="1"/>
  <c r="W22" i="1" s="1"/>
  <c r="T22" i="1"/>
  <c r="X22" i="1" s="1"/>
  <c r="Z22" i="1" s="1"/>
  <c r="F22" i="1"/>
  <c r="U21" i="1"/>
  <c r="Y21" i="1" s="1"/>
  <c r="T21" i="1"/>
  <c r="X21" i="1" s="1"/>
  <c r="Z21" i="1" s="1"/>
  <c r="F21" i="1"/>
  <c r="U20" i="1"/>
  <c r="Y20" i="1" s="1"/>
  <c r="T20" i="1"/>
  <c r="X20" i="1" s="1"/>
  <c r="Z20" i="1" s="1"/>
  <c r="F20" i="1"/>
  <c r="F17" i="1" s="1"/>
  <c r="U19" i="1"/>
  <c r="Y19" i="1" s="1"/>
  <c r="AA19" i="1" s="1"/>
  <c r="T19" i="1"/>
  <c r="V19" i="1" s="1"/>
  <c r="U18" i="1"/>
  <c r="Y18" i="1" s="1"/>
  <c r="T18" i="1"/>
  <c r="X18" i="1" s="1"/>
  <c r="Z18" i="1" s="1"/>
  <c r="F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X17" i="1" s="1"/>
  <c r="T13" i="1"/>
  <c r="X13" i="1" s="1"/>
  <c r="Z13" i="1" s="1"/>
  <c r="R12" i="1"/>
  <c r="Q12" i="1"/>
  <c r="P12" i="1"/>
  <c r="O12" i="1"/>
  <c r="N12" i="1"/>
  <c r="M12" i="1"/>
  <c r="K12" i="1"/>
  <c r="J12" i="1"/>
  <c r="H12" i="1"/>
  <c r="F12" i="1"/>
  <c r="F33" i="1" l="1"/>
  <c r="F76" i="1" s="1"/>
  <c r="U63" i="1"/>
  <c r="W48" i="1"/>
  <c r="U47" i="1"/>
  <c r="Z63" i="1"/>
  <c r="Y34" i="1"/>
  <c r="U33" i="1"/>
  <c r="Y44" i="1"/>
  <c r="Y43" i="1" s="1"/>
  <c r="U43" i="1"/>
  <c r="AA21" i="1"/>
  <c r="AA20" i="1"/>
  <c r="AA36" i="1"/>
  <c r="V34" i="1"/>
  <c r="H76" i="1"/>
  <c r="AA24" i="1"/>
  <c r="V44" i="1"/>
  <c r="M76" i="1"/>
  <c r="V20" i="1"/>
  <c r="AA25" i="1"/>
  <c r="AA23" i="1"/>
  <c r="V24" i="1"/>
  <c r="W44" i="1"/>
  <c r="AA52" i="1"/>
  <c r="Y64" i="1"/>
  <c r="Y63" i="1" s="1"/>
  <c r="J76" i="1"/>
  <c r="O76" i="1"/>
  <c r="W19" i="1"/>
  <c r="W23" i="1"/>
  <c r="W53" i="1"/>
  <c r="K76" i="1"/>
  <c r="U17" i="1"/>
  <c r="W20" i="1"/>
  <c r="V21" i="1"/>
  <c r="W24" i="1"/>
  <c r="V25" i="1"/>
  <c r="AA28" i="1"/>
  <c r="AA29" i="1"/>
  <c r="W34" i="1"/>
  <c r="V36" i="1"/>
  <c r="W52" i="1"/>
  <c r="X28" i="1"/>
  <c r="Z28" i="1" s="1"/>
  <c r="W29" i="1"/>
  <c r="AA18" i="1"/>
  <c r="AA44" i="1"/>
  <c r="AA43" i="1" s="1"/>
  <c r="AA34" i="1"/>
  <c r="AA33" i="1" s="1"/>
  <c r="X19" i="1"/>
  <c r="Z19" i="1" s="1"/>
  <c r="Y22" i="1"/>
  <c r="AA22" i="1" s="1"/>
  <c r="X23" i="1"/>
  <c r="Z23" i="1" s="1"/>
  <c r="Y26" i="1"/>
  <c r="AA26" i="1" s="1"/>
  <c r="Y27" i="1"/>
  <c r="AA27" i="1" s="1"/>
  <c r="X29" i="1"/>
  <c r="Z29" i="1" s="1"/>
  <c r="X30" i="1"/>
  <c r="Z30" i="1" s="1"/>
  <c r="Y37" i="1"/>
  <c r="AA37" i="1" s="1"/>
  <c r="Y38" i="1"/>
  <c r="AA38" i="1" s="1"/>
  <c r="Y39" i="1"/>
  <c r="AA39" i="1" s="1"/>
  <c r="Y48" i="1"/>
  <c r="Y49" i="1"/>
  <c r="AA49" i="1" s="1"/>
  <c r="Y50" i="1"/>
  <c r="AA50" i="1" s="1"/>
  <c r="X52" i="1"/>
  <c r="Z52" i="1" s="1"/>
  <c r="X53" i="1"/>
  <c r="Z53" i="1" s="1"/>
  <c r="V65" i="1"/>
  <c r="V63" i="1" s="1"/>
  <c r="V66" i="1"/>
  <c r="V67" i="1"/>
  <c r="V68" i="1"/>
  <c r="V13" i="1"/>
  <c r="V12" i="1" s="1"/>
  <c r="W21" i="1"/>
  <c r="V22" i="1"/>
  <c r="W25" i="1"/>
  <c r="V26" i="1"/>
  <c r="V27" i="1"/>
  <c r="W36" i="1"/>
  <c r="V37" i="1"/>
  <c r="V38" i="1"/>
  <c r="V39" i="1"/>
  <c r="V48" i="1"/>
  <c r="V49" i="1"/>
  <c r="V50" i="1"/>
  <c r="W65" i="1"/>
  <c r="W66" i="1"/>
  <c r="W67" i="1"/>
  <c r="W68" i="1"/>
  <c r="W47" i="1" l="1"/>
  <c r="W61" i="1" s="1"/>
  <c r="W33" i="1"/>
  <c r="W43" i="1"/>
  <c r="W45" i="1" s="1"/>
  <c r="V47" i="1"/>
  <c r="V61" i="1" s="1"/>
  <c r="Y47" i="1"/>
  <c r="V33" i="1"/>
  <c r="V41" i="1" s="1"/>
  <c r="Y33" i="1"/>
  <c r="W63" i="1"/>
  <c r="V43" i="1"/>
  <c r="V45" i="1" s="1"/>
  <c r="V17" i="1"/>
  <c r="V31" i="1" s="1"/>
  <c r="AA64" i="1"/>
  <c r="AA63" i="1" s="1"/>
  <c r="W41" i="1"/>
  <c r="W17" i="1"/>
  <c r="W31" i="1" s="1"/>
  <c r="V14" i="1"/>
  <c r="AA17" i="1"/>
  <c r="AA48" i="1"/>
  <c r="AA47" i="1" s="1"/>
  <c r="Y17" i="1"/>
  <c r="V76" i="1" l="1"/>
  <c r="S12" i="1"/>
  <c r="U13" i="1"/>
  <c r="U12" i="1" s="1"/>
  <c r="Y13" i="1" l="1"/>
  <c r="W13" i="1"/>
  <c r="W12" i="1" s="1"/>
  <c r="AA13" i="1" l="1"/>
  <c r="AA12" i="1" s="1"/>
  <c r="Y12" i="1"/>
  <c r="W76" i="1"/>
  <c r="W14" i="1"/>
</calcChain>
</file>

<file path=xl/sharedStrings.xml><?xml version="1.0" encoding="utf-8"?>
<sst xmlns="http://schemas.openxmlformats.org/spreadsheetml/2006/main" count="272" uniqueCount="179">
  <si>
    <t>TABEL 2.1</t>
  </si>
  <si>
    <t>PERANGKAT DAERAH : DINAS PENANAMAN MODAL DAN PELAYANAN TERPADU SATU PINTU</t>
  </si>
  <si>
    <t>KABUPATEN TEMANGGUNG</t>
  </si>
  <si>
    <t>Sasaran RKPD yang akan dicapai dalam Renja PD :</t>
  </si>
  <si>
    <t>No</t>
  </si>
  <si>
    <t>Bidang</t>
  </si>
  <si>
    <t>Indikator Kerja</t>
  </si>
  <si>
    <t>Satuan</t>
  </si>
  <si>
    <t>Target Akhir</t>
  </si>
  <si>
    <t>Realisasi</t>
  </si>
  <si>
    <t xml:space="preserve">Realisasi </t>
  </si>
  <si>
    <t>Capaian</t>
  </si>
  <si>
    <t>Ket.</t>
  </si>
  <si>
    <t>/ Program / Kegiatan</t>
  </si>
  <si>
    <t>Program / Kegiatan</t>
  </si>
  <si>
    <t>Renstra (2018)</t>
  </si>
  <si>
    <t>I</t>
  </si>
  <si>
    <t>II</t>
  </si>
  <si>
    <t>III</t>
  </si>
  <si>
    <t>IV</t>
  </si>
  <si>
    <t>s/d 2017</t>
  </si>
  <si>
    <t>K</t>
  </si>
  <si>
    <t>Rp.</t>
  </si>
  <si>
    <t>Rp</t>
  </si>
  <si>
    <t>Rp (RENJA)</t>
  </si>
  <si>
    <t>Rp (DPA)</t>
  </si>
  <si>
    <t>25=(8+21)</t>
  </si>
  <si>
    <t>Program Perencanaan Daerah</t>
  </si>
  <si>
    <t>a</t>
  </si>
  <si>
    <t>Keg</t>
  </si>
  <si>
    <t>b</t>
  </si>
  <si>
    <t>Kegiatan Penyusunan dokumen dan pelaporan SKPD</t>
  </si>
  <si>
    <t>Terselenggaranya penyusunan Renja, Lakip, LPPd, tapkin, dan dikumen pelaporan lainnya</t>
  </si>
  <si>
    <t>Rata-rata Capaian Kinerja  (%)</t>
  </si>
  <si>
    <t>Predikat</t>
  </si>
  <si>
    <t>B   PENDUKUNG OPERASIONAL SKPD</t>
  </si>
  <si>
    <t>Pelayanan Administrasi Perkantoran</t>
  </si>
  <si>
    <t>Terfasilitasinya tempat kerja yang nyaman</t>
  </si>
  <si>
    <t>Penyediaan Jasa Surat Menyurat</t>
  </si>
  <si>
    <t>Tersedianya benda-benda pos</t>
  </si>
  <si>
    <t>bulan</t>
  </si>
  <si>
    <t>Penyediaan Jasa Komunikasi,SDA, Listrik dan Internet</t>
  </si>
  <si>
    <t>Terbayarnya rekening telepon, air dan listrik</t>
  </si>
  <si>
    <t>c</t>
  </si>
  <si>
    <t>Penyediaan Jasa Kebersihan Kantor</t>
  </si>
  <si>
    <t>Tersedianya alat kebersihan kantor</t>
  </si>
  <si>
    <t>d</t>
  </si>
  <si>
    <t>Penyediaan ATK</t>
  </si>
  <si>
    <t>Tersedianya ATK</t>
  </si>
  <si>
    <t>e</t>
  </si>
  <si>
    <t>Penyediaan Barang Cetakan dan Penggandaan</t>
  </si>
  <si>
    <t>Tercukupinya barang cetakan</t>
  </si>
  <si>
    <t>f</t>
  </si>
  <si>
    <t xml:space="preserve">Penyediaan Komponen Instalasi Listrik/Penerangan Bangunan Kantor </t>
  </si>
  <si>
    <t>Tersedianya alat penerangan listrik</t>
  </si>
  <si>
    <t>g</t>
  </si>
  <si>
    <t>Penyediaan Bahan Bacaan dan Peraturan Perundangan</t>
  </si>
  <si>
    <t>Tersedianya bahan bacaan</t>
  </si>
  <si>
    <t>h</t>
  </si>
  <si>
    <t>Penyediaan Makanan dan Minuman</t>
  </si>
  <si>
    <t>Tersedianya jamuan rapat dan minuman harian pegawai</t>
  </si>
  <si>
    <t>i</t>
  </si>
  <si>
    <t>Rapat-rapat Koordinasi dan Konsultasi ke Luar Daerah</t>
  </si>
  <si>
    <t>Terwujudnya koordinasi dengan instansi terkait</t>
  </si>
  <si>
    <t>j</t>
  </si>
  <si>
    <t>Rapat-rapat Koordinasi dan Konsultasi Dalam Daerah</t>
  </si>
  <si>
    <t>k</t>
  </si>
  <si>
    <t>Penyediaan Jasa Pengamanan Kantor</t>
  </si>
  <si>
    <t>Tersedianya penjaga malam gedung</t>
  </si>
  <si>
    <t>l</t>
  </si>
  <si>
    <t>Penyediaan Jasa Perbaikan Peralatan Kerja</t>
  </si>
  <si>
    <t>Tersedianya tenaga reparasi peralatan kantor</t>
  </si>
  <si>
    <t>m</t>
  </si>
  <si>
    <t>Jasa Pelayanan Perkantoran</t>
  </si>
  <si>
    <t>Terbayarnya supporting Staf</t>
  </si>
  <si>
    <t>Peningkatan Sarana Prasarana aparatur</t>
  </si>
  <si>
    <t>Meningkatnya kelancaran operasional tugas kedinasan</t>
  </si>
  <si>
    <t>Pengadaan peralatan Gedung Kantor</t>
  </si>
  <si>
    <t>Tersedianya peralatan kerja</t>
  </si>
  <si>
    <t>unit</t>
  </si>
  <si>
    <t>Pemeliharaan Rutin/Berkala Gedung Kantor</t>
  </si>
  <si>
    <t>Terpeliharanya gedung kantor</t>
  </si>
  <si>
    <t>keg</t>
  </si>
  <si>
    <t>Pemeliharaan rutin/berkala Kendaraan Dinas/ Operasional</t>
  </si>
  <si>
    <t>Terpeliharanya sarana kendaraan dinas</t>
  </si>
  <si>
    <t>Pemeliharaan Rutin/ Berkala Peralatan Gedung Kantor</t>
  </si>
  <si>
    <t>Terpeliharanya peralatan kerja</t>
  </si>
  <si>
    <t>Pengadaan Meubelair</t>
  </si>
  <si>
    <t>Tercukupinya mebelair perlengkapan kerja</t>
  </si>
  <si>
    <t>Peningkatan Disiplin Aparatur</t>
  </si>
  <si>
    <t>Meningkatnya disiplin pegawai</t>
  </si>
  <si>
    <t>Pengadaan Pakaian Dinas Beserta Perlengkapannya</t>
  </si>
  <si>
    <t>Tersedianya pakaian dinas</t>
  </si>
  <si>
    <t>Program Peningkatan Iklim Investasi dan Realisasi Investasi</t>
  </si>
  <si>
    <t>Meningkatnya investasi daerah</t>
  </si>
  <si>
    <t>Monev dan Pelaporan</t>
  </si>
  <si>
    <t xml:space="preserve">Tersenggaranya monev dan pelaporan </t>
  </si>
  <si>
    <t>Penyelenggaraan Temu Usaha</t>
  </si>
  <si>
    <t>Terselenggaranya Forum Temu Usaha</t>
  </si>
  <si>
    <t>Kajian Kebijakan PM</t>
  </si>
  <si>
    <t>Terbitnya Raperda dan Raperbup PM</t>
  </si>
  <si>
    <t>Pengembangan sistem informasi penanaman modal daerah</t>
  </si>
  <si>
    <t>Tersedianya website khusus Penanaman Modal</t>
  </si>
  <si>
    <t>Program Peningkatan Pelayanan Perizinan Satu Pintu</t>
  </si>
  <si>
    <t>Meningkatnya mutu pelayanan publik</t>
  </si>
  <si>
    <t>Sistem Informasi Pelayanan Perizinan</t>
  </si>
  <si>
    <t>Tersedianya booklet perizinan</t>
  </si>
  <si>
    <t xml:space="preserve">Sosialisasi Peraturan Perundang-undangan </t>
  </si>
  <si>
    <t>Monev dan Pembinaan Kecamatan</t>
  </si>
  <si>
    <t>Terselenggaranya monev PATEN</t>
  </si>
  <si>
    <t>Peningkatan pelayanan perizinan satu pintu (One Stop Service)</t>
  </si>
  <si>
    <t>Bulan</t>
  </si>
  <si>
    <t>Penyederhanaan Prosedur Perizinan dan peningkatan Pelayanan</t>
  </si>
  <si>
    <t>Terbitnya Raperda dan Raperbup</t>
  </si>
  <si>
    <t>JUMLAH</t>
  </si>
  <si>
    <t>Rata-rata Capaian Kinerja PD (%)</t>
  </si>
  <si>
    <t xml:space="preserve">Faktor pendorong keberhasilan kinerja  </t>
  </si>
  <si>
    <t>: Komitmen yang tinggi dari pelaksana kegiatan, monitoring dan evaluasi dari pimpinan pada saat penyelesaian kegiatan (contoh)</t>
  </si>
  <si>
    <t>Faktor penghambat pencapaian kinerja</t>
  </si>
  <si>
    <t>: Kurangnya potensi dan kuantitas pegawai (contoh)</t>
  </si>
  <si>
    <t>Tindak lanjut yang diperlukan dalam triwulan berikutnya</t>
  </si>
  <si>
    <t>: Perlu dilaksanakannya dengan sungguh-sungguh kegiatan yang sudah direncanakan pada triwulan II, III, dan IV dalam rangka tercapainya target kinerja (contoh)</t>
  </si>
  <si>
    <t>Tindak lanjut yang diperlukan dalam Renja PD berikutnya</t>
  </si>
  <si>
    <t>: Untuk tetap direncanakan kegiatan lanjutan dari kegiatan yang sudah ada agar terjadi kesinambungan dalam rangka mencapai target 5 tahun di RENSTRA</t>
  </si>
  <si>
    <t>Disusun :</t>
  </si>
  <si>
    <t>Dievaluasi :</t>
  </si>
  <si>
    <t xml:space="preserve"> KEPALA DINAS PENANAMAN MODAL DAN</t>
  </si>
  <si>
    <t>KEPALA BAPPEDA</t>
  </si>
  <si>
    <t>PELAYANAN TERPADU SATU PINTU</t>
  </si>
  <si>
    <t>N. BAGUS PINUNTUN, S.Sos, M.M.</t>
  </si>
  <si>
    <t>Ir. BAMBANG DEWANTORO</t>
  </si>
  <si>
    <t xml:space="preserve">Pembina Tingkat I </t>
  </si>
  <si>
    <t>Pembina Utama Muda</t>
  </si>
  <si>
    <t>NIP. 19700719 199009 1 001</t>
  </si>
  <si>
    <t>NIP. 19581023 198503 1 005</t>
  </si>
  <si>
    <t>Sosialisasi dan Pelatihan LKPM</t>
  </si>
  <si>
    <t>Terlaksananya Sosialisasi dan Pelatihan LKPM</t>
  </si>
  <si>
    <t>Pengadaan software pelayanan perizinan</t>
  </si>
  <si>
    <t>Tersedianya software pelayanan perizinan</t>
  </si>
  <si>
    <t>Realisasi per Triwulan Th. 2018</t>
  </si>
  <si>
    <t>Target 2018</t>
  </si>
  <si>
    <t>s/d 2018</t>
  </si>
  <si>
    <t>=</t>
  </si>
  <si>
    <t>Pengadaan Perlengkapan gedung kantor</t>
  </si>
  <si>
    <t>Tersedianya perlengkapan gedung kantor</t>
  </si>
  <si>
    <t>Pemeliharaan Rutin/ Berkala Perlengkapan Gedung Kantor</t>
  </si>
  <si>
    <t>Tersedianyajasa perbaikan reparasi peralatan kantor</t>
  </si>
  <si>
    <t>Fasilitasi Pengembangan kawasan investasi dan kajian kebijakan PM</t>
  </si>
  <si>
    <t>Tersusunnya rekomendasi kawasan investasi</t>
  </si>
  <si>
    <t>Penyelenggaraan Matcmaking dan Pameran Investasi</t>
  </si>
  <si>
    <t>Terselenggaranya matcmaking dan promosi dan informasi investasi</t>
  </si>
  <si>
    <t>Diseminasi potensi investasi kab. Temanggung</t>
  </si>
  <si>
    <t>Terpublikasinya informasi investasi diluar pameran</t>
  </si>
  <si>
    <t>-</t>
  </si>
  <si>
    <t>Pengkajian potensi investasi Kab. Temanggung</t>
  </si>
  <si>
    <t>Tersusunnya data potensi investasi yang informatif dan menguntungkan bagi para calon investor</t>
  </si>
  <si>
    <t>Peningkatan kualitas SDM guna peningkatan pelayanan perizinan</t>
  </si>
  <si>
    <t>Kajian kapasitas SDM dan kelembagaan Dinas PM dan PTSP</t>
  </si>
  <si>
    <t>Meningkatnya kinerja dan kapasitas SDM dan kelembagaan DPMPTSP</t>
  </si>
  <si>
    <t>Terselenggaranya sosialisasi peraturan perizinan dan RUPM</t>
  </si>
  <si>
    <t>Terlaksananya pelayanan perizinan</t>
  </si>
  <si>
    <t>Operasional pelayanan keliling</t>
  </si>
  <si>
    <t>Terlaksananya sosialisasi perizinan ditingkat kecamatan</t>
  </si>
  <si>
    <t>Fasilitasi Pengaduan</t>
  </si>
  <si>
    <t>Terselesaikannya Pengaduan</t>
  </si>
  <si>
    <t>Pengawasan dan pengendalian PM dan perizinan</t>
  </si>
  <si>
    <t>Terlaksananya pengawasan dan pengendalian PM dan Perizinan</t>
  </si>
  <si>
    <t>Fasilitasi Roadmap investasi</t>
  </si>
  <si>
    <t>Tersusunnya laporan Roadmap Potensi Investasi</t>
  </si>
  <si>
    <t>Peningkatan SDM Pelayanan administrasi terpadu kecamatan</t>
  </si>
  <si>
    <t>Meningkatnya pengetahuan dan kemampuan aparat dibidang PM dan Perizinan</t>
  </si>
  <si>
    <t>Meningkatnya pengetahuan dan kemampuan SDM PATEN</t>
  </si>
  <si>
    <t>Percepatan pelayanan perizinan</t>
  </si>
  <si>
    <t>Tercapainya percepatan perizinan satu pintu</t>
  </si>
  <si>
    <t xml:space="preserve">      Temanggung,  3 Aprilr 2018</t>
  </si>
  <si>
    <t>EVALUASI HASIL RENJA PERANGKAT DAERAH TAHUN 2018 - TW II</t>
  </si>
  <si>
    <t>Terlaksananya Pelayanan software perizinan online</t>
  </si>
  <si>
    <t>Pengembangan software pelayanan perizinan</t>
  </si>
  <si>
    <t>Temanggung,  28 Juni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</si>
</sst>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#,##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56565"/>
      </left>
      <right style="thin">
        <color rgb="FF656565"/>
      </right>
      <top style="hair">
        <color rgb="FF656565"/>
      </top>
      <bottom style="hair">
        <color rgb="FF65656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1" fontId="4" fillId="0" borderId="1" xfId="2" applyFont="1" applyBorder="1" applyAlignment="1">
      <alignment horizontal="center" vertical="center"/>
    </xf>
    <xf numFmtId="41" fontId="4" fillId="0" borderId="1" xfId="2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1" fontId="5" fillId="0" borderId="1" xfId="2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164" fontId="5" fillId="2" borderId="1" xfId="1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41" fontId="5" fillId="0" borderId="1" xfId="2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/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41" fontId="5" fillId="2" borderId="1" xfId="2" applyFont="1" applyFill="1" applyBorder="1" applyAlignment="1">
      <alignment horizontal="center" vertical="center"/>
    </xf>
    <xf numFmtId="41" fontId="5" fillId="0" borderId="1" xfId="2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41" fontId="5" fillId="0" borderId="1" xfId="2" applyFont="1" applyFill="1" applyBorder="1" applyAlignment="1">
      <alignment horizontal="center" vertical="center"/>
    </xf>
    <xf numFmtId="41" fontId="5" fillId="0" borderId="1" xfId="2" quotePrefix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1" fontId="5" fillId="0" borderId="1" xfId="2" applyFont="1" applyBorder="1" applyAlignment="1">
      <alignment vertical="center"/>
    </xf>
    <xf numFmtId="41" fontId="5" fillId="2" borderId="1" xfId="2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41" fontId="3" fillId="0" borderId="3" xfId="0" applyNumberFormat="1" applyFont="1" applyBorder="1" applyAlignment="1"/>
    <xf numFmtId="0" fontId="3" fillId="0" borderId="4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quotePrefix="1" applyNumberFormat="1" applyFont="1" applyBorder="1" applyAlignment="1">
      <alignment horizontal="center" vertical="center"/>
    </xf>
    <xf numFmtId="41" fontId="5" fillId="2" borderId="1" xfId="2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top" wrapText="1"/>
    </xf>
    <xf numFmtId="165" fontId="5" fillId="0" borderId="1" xfId="0" applyNumberFormat="1" applyFont="1" applyBorder="1" applyAlignment="1">
      <alignment horizontal="center" vertical="center"/>
    </xf>
    <xf numFmtId="41" fontId="5" fillId="0" borderId="1" xfId="2" quotePrefix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tabSelected="1" zoomScale="90" zoomScaleNormal="90" workbookViewId="0">
      <selection activeCell="V17" sqref="V17"/>
    </sheetView>
  </sheetViews>
  <sheetFormatPr defaultColWidth="9.140625" defaultRowHeight="11.25" x14ac:dyDescent="0.2"/>
  <cols>
    <col min="1" max="1" width="4.28515625" style="1" customWidth="1"/>
    <col min="2" max="2" width="18.42578125" style="1" customWidth="1"/>
    <col min="3" max="3" width="17.42578125" style="1" customWidth="1"/>
    <col min="4" max="4" width="9.140625" style="1" customWidth="1"/>
    <col min="5" max="5" width="6.42578125" style="1" bestFit="1" customWidth="1"/>
    <col min="6" max="6" width="11.7109375" style="1" bestFit="1" customWidth="1"/>
    <col min="7" max="7" width="4.140625" style="1" customWidth="1"/>
    <col min="8" max="8" width="11.7109375" style="1" bestFit="1" customWidth="1"/>
    <col min="9" max="9" width="4.140625" style="1" customWidth="1"/>
    <col min="10" max="11" width="11.42578125" style="1" customWidth="1"/>
    <col min="12" max="12" width="4.28515625" style="1" customWidth="1"/>
    <col min="13" max="13" width="11.140625" style="1" customWidth="1"/>
    <col min="14" max="14" width="4.42578125" style="1" customWidth="1"/>
    <col min="15" max="15" width="10.7109375" style="1" customWidth="1"/>
    <col min="16" max="16" width="4.28515625" style="1" customWidth="1"/>
    <col min="17" max="17" width="10.28515625" style="1" customWidth="1"/>
    <col min="18" max="18" width="4" style="1" customWidth="1"/>
    <col min="19" max="19" width="10.140625" style="1" customWidth="1"/>
    <col min="20" max="20" width="3.85546875" style="1" customWidth="1"/>
    <col min="21" max="21" width="10.7109375" style="1" customWidth="1"/>
    <col min="22" max="22" width="8.28515625" style="1" bestFit="1" customWidth="1"/>
    <col min="23" max="23" width="9.28515625" style="1" bestFit="1" customWidth="1"/>
    <col min="24" max="24" width="6.140625" style="1" bestFit="1" customWidth="1"/>
    <col min="25" max="25" width="11.7109375" style="1" bestFit="1" customWidth="1"/>
    <col min="26" max="26" width="8.28515625" style="1" bestFit="1" customWidth="1"/>
    <col min="27" max="27" width="9.28515625" style="1" bestFit="1" customWidth="1"/>
    <col min="28" max="28" width="4.5703125" style="1" customWidth="1"/>
    <col min="29" max="16384" width="9.140625" style="1"/>
  </cols>
  <sheetData>
    <row r="1" spans="1:28" ht="12.7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28" x14ac:dyDescent="0.2">
      <c r="A2" s="74" t="s">
        <v>175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28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spans="1:28" x14ac:dyDescent="0.2">
      <c r="A4" s="74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</row>
    <row r="6" spans="1:28" x14ac:dyDescent="0.2">
      <c r="A6" s="1" t="s">
        <v>3</v>
      </c>
      <c r="S6" s="1" t="s">
        <v>142</v>
      </c>
    </row>
    <row r="7" spans="1:2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x14ac:dyDescent="0.2">
      <c r="A8" s="75" t="s">
        <v>4</v>
      </c>
      <c r="B8" s="3" t="s">
        <v>5</v>
      </c>
      <c r="C8" s="4" t="s">
        <v>6</v>
      </c>
      <c r="D8" s="75" t="s">
        <v>7</v>
      </c>
      <c r="E8" s="75" t="s">
        <v>8</v>
      </c>
      <c r="F8" s="75"/>
      <c r="G8" s="73" t="s">
        <v>9</v>
      </c>
      <c r="H8" s="73"/>
      <c r="I8" s="75" t="s">
        <v>140</v>
      </c>
      <c r="J8" s="75"/>
      <c r="K8" s="75"/>
      <c r="L8" s="73" t="s">
        <v>139</v>
      </c>
      <c r="M8" s="73"/>
      <c r="N8" s="73"/>
      <c r="O8" s="73"/>
      <c r="P8" s="73"/>
      <c r="Q8" s="73"/>
      <c r="R8" s="73"/>
      <c r="S8" s="73"/>
      <c r="T8" s="73" t="s">
        <v>10</v>
      </c>
      <c r="U8" s="73"/>
      <c r="V8" s="73" t="s">
        <v>11</v>
      </c>
      <c r="W8" s="73"/>
      <c r="X8" s="73" t="s">
        <v>9</v>
      </c>
      <c r="Y8" s="73"/>
      <c r="Z8" s="73" t="s">
        <v>11</v>
      </c>
      <c r="AA8" s="73"/>
      <c r="AB8" s="75" t="s">
        <v>12</v>
      </c>
    </row>
    <row r="9" spans="1:28" x14ac:dyDescent="0.2">
      <c r="A9" s="75"/>
      <c r="B9" s="3" t="s">
        <v>13</v>
      </c>
      <c r="C9" s="3" t="s">
        <v>14</v>
      </c>
      <c r="D9" s="75"/>
      <c r="E9" s="75" t="s">
        <v>15</v>
      </c>
      <c r="F9" s="75"/>
      <c r="G9" s="73" t="s">
        <v>20</v>
      </c>
      <c r="H9" s="73"/>
      <c r="I9" s="75"/>
      <c r="J9" s="75"/>
      <c r="K9" s="75"/>
      <c r="L9" s="73" t="s">
        <v>16</v>
      </c>
      <c r="M9" s="73"/>
      <c r="N9" s="73" t="s">
        <v>17</v>
      </c>
      <c r="O9" s="73"/>
      <c r="P9" s="73" t="s">
        <v>18</v>
      </c>
      <c r="Q9" s="73"/>
      <c r="R9" s="73" t="s">
        <v>19</v>
      </c>
      <c r="S9" s="73"/>
      <c r="T9" s="73">
        <v>2018</v>
      </c>
      <c r="U9" s="73"/>
      <c r="V9" s="73">
        <v>2018</v>
      </c>
      <c r="W9" s="73"/>
      <c r="X9" s="73" t="s">
        <v>141</v>
      </c>
      <c r="Y9" s="73"/>
      <c r="Z9" s="73" t="s">
        <v>141</v>
      </c>
      <c r="AA9" s="73"/>
      <c r="AB9" s="75"/>
    </row>
    <row r="10" spans="1:28" x14ac:dyDescent="0.2">
      <c r="A10" s="75"/>
      <c r="B10" s="5"/>
      <c r="C10" s="5"/>
      <c r="D10" s="5"/>
      <c r="E10" s="3" t="s">
        <v>21</v>
      </c>
      <c r="F10" s="3" t="s">
        <v>22</v>
      </c>
      <c r="G10" s="3" t="s">
        <v>21</v>
      </c>
      <c r="H10" s="3" t="s">
        <v>23</v>
      </c>
      <c r="I10" s="3" t="s">
        <v>21</v>
      </c>
      <c r="J10" s="3" t="s">
        <v>24</v>
      </c>
      <c r="K10" s="3" t="s">
        <v>25</v>
      </c>
      <c r="L10" s="3" t="s">
        <v>21</v>
      </c>
      <c r="M10" s="3" t="s">
        <v>22</v>
      </c>
      <c r="N10" s="3" t="s">
        <v>21</v>
      </c>
      <c r="O10" s="3" t="s">
        <v>22</v>
      </c>
      <c r="P10" s="3" t="s">
        <v>21</v>
      </c>
      <c r="Q10" s="3" t="s">
        <v>22</v>
      </c>
      <c r="R10" s="3" t="s">
        <v>21</v>
      </c>
      <c r="S10" s="3" t="s">
        <v>22</v>
      </c>
      <c r="T10" s="3" t="s">
        <v>21</v>
      </c>
      <c r="U10" s="3" t="s">
        <v>22</v>
      </c>
      <c r="V10" s="3" t="s">
        <v>21</v>
      </c>
      <c r="W10" s="3" t="s">
        <v>22</v>
      </c>
      <c r="X10" s="3" t="s">
        <v>21</v>
      </c>
      <c r="Y10" s="3" t="s">
        <v>22</v>
      </c>
      <c r="Z10" s="3" t="s">
        <v>21</v>
      </c>
      <c r="AA10" s="3" t="s">
        <v>22</v>
      </c>
      <c r="AB10" s="75"/>
    </row>
    <row r="11" spans="1:28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4">
        <v>17</v>
      </c>
      <c r="R11" s="4">
        <v>18</v>
      </c>
      <c r="S11" s="4">
        <v>19</v>
      </c>
      <c r="T11" s="4">
        <v>20</v>
      </c>
      <c r="U11" s="4">
        <v>21</v>
      </c>
      <c r="V11" s="4">
        <v>22</v>
      </c>
      <c r="W11" s="4">
        <v>23</v>
      </c>
      <c r="X11" s="4">
        <v>24</v>
      </c>
      <c r="Y11" s="4" t="s">
        <v>26</v>
      </c>
      <c r="Z11" s="4">
        <v>26</v>
      </c>
      <c r="AA11" s="4">
        <v>27</v>
      </c>
      <c r="AB11" s="4">
        <v>28</v>
      </c>
    </row>
    <row r="12" spans="1:28" ht="27" customHeight="1" x14ac:dyDescent="0.2">
      <c r="A12" s="6">
        <v>1</v>
      </c>
      <c r="B12" s="7" t="s">
        <v>27</v>
      </c>
      <c r="C12" s="8"/>
      <c r="D12" s="5"/>
      <c r="E12" s="9"/>
      <c r="F12" s="9">
        <f>SUM(F13:F13)</f>
        <v>4250000</v>
      </c>
      <c r="G12" s="9"/>
      <c r="H12" s="9">
        <f>SUM(H13:H13)</f>
        <v>0</v>
      </c>
      <c r="I12" s="9"/>
      <c r="J12" s="9">
        <f>SUM(J13:J13)</f>
        <v>5000000</v>
      </c>
      <c r="K12" s="9">
        <f>SUM(K13:K13)</f>
        <v>3500000</v>
      </c>
      <c r="L12" s="9"/>
      <c r="M12" s="9">
        <f t="shared" ref="M12:S12" si="0">SUM(M13:M13)</f>
        <v>325000</v>
      </c>
      <c r="N12" s="9">
        <f t="shared" si="0"/>
        <v>2</v>
      </c>
      <c r="O12" s="9">
        <f t="shared" si="0"/>
        <v>330000</v>
      </c>
      <c r="P12" s="9">
        <f t="shared" si="0"/>
        <v>0</v>
      </c>
      <c r="Q12" s="9">
        <f t="shared" si="0"/>
        <v>0</v>
      </c>
      <c r="R12" s="9">
        <f t="shared" si="0"/>
        <v>0</v>
      </c>
      <c r="S12" s="9">
        <f t="shared" si="0"/>
        <v>0</v>
      </c>
      <c r="T12" s="9"/>
      <c r="U12" s="9">
        <f>SUM(U13:U13)</f>
        <v>655000</v>
      </c>
      <c r="V12" s="10">
        <f>AVERAGE(V13:V13)</f>
        <v>57.142857142857139</v>
      </c>
      <c r="W12" s="9">
        <f>AVERAGE(W13:W13)</f>
        <v>18.714285714285715</v>
      </c>
      <c r="X12" s="9"/>
      <c r="Y12" s="9">
        <f>SUM(Y13:Y13)</f>
        <v>655000</v>
      </c>
      <c r="Z12" s="9"/>
      <c r="AA12" s="9">
        <f>SUM(AA13:AA13)</f>
        <v>15.411764705882353</v>
      </c>
      <c r="AB12" s="5"/>
    </row>
    <row r="13" spans="1:28" ht="56.25" x14ac:dyDescent="0.2">
      <c r="A13" s="6"/>
      <c r="B13" s="19" t="s">
        <v>31</v>
      </c>
      <c r="C13" s="8" t="s">
        <v>32</v>
      </c>
      <c r="D13" s="11" t="s">
        <v>29</v>
      </c>
      <c r="E13" s="12">
        <v>20</v>
      </c>
      <c r="F13" s="13">
        <v>4250000</v>
      </c>
      <c r="G13" s="14"/>
      <c r="H13" s="15"/>
      <c r="I13" s="12">
        <v>7</v>
      </c>
      <c r="J13" s="13">
        <v>5000000</v>
      </c>
      <c r="K13" s="20">
        <v>3500000</v>
      </c>
      <c r="L13" s="12">
        <v>2</v>
      </c>
      <c r="M13" s="15">
        <v>325000</v>
      </c>
      <c r="N13" s="14">
        <v>2</v>
      </c>
      <c r="O13" s="9">
        <v>330000</v>
      </c>
      <c r="P13" s="16"/>
      <c r="Q13" s="15"/>
      <c r="R13" s="12"/>
      <c r="S13" s="15"/>
      <c r="T13" s="16">
        <f>SUM(L13+N13+P13+R13)</f>
        <v>4</v>
      </c>
      <c r="U13" s="17">
        <f>SUM(M13+O13+Q13+S13)</f>
        <v>655000</v>
      </c>
      <c r="V13" s="67">
        <f>T13/I13*100</f>
        <v>57.142857142857139</v>
      </c>
      <c r="W13" s="67">
        <f>U13/K13*100</f>
        <v>18.714285714285715</v>
      </c>
      <c r="X13" s="16">
        <f>G13+T13</f>
        <v>4</v>
      </c>
      <c r="Y13" s="17">
        <f>H13+U13</f>
        <v>655000</v>
      </c>
      <c r="Z13" s="12">
        <f>X13/E13*100</f>
        <v>20</v>
      </c>
      <c r="AA13" s="21">
        <f>Y13/F13*100</f>
        <v>15.411764705882353</v>
      </c>
      <c r="AB13" s="18"/>
    </row>
    <row r="14" spans="1:28" x14ac:dyDescent="0.2">
      <c r="A14" s="72" t="s">
        <v>33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22">
        <f>V12</f>
        <v>57.142857142857139</v>
      </c>
      <c r="W14" s="22">
        <f>W12</f>
        <v>18.714285714285715</v>
      </c>
      <c r="X14" s="5"/>
      <c r="Y14" s="5"/>
      <c r="Z14" s="5"/>
      <c r="AA14" s="5"/>
      <c r="AB14" s="5"/>
    </row>
    <row r="15" spans="1:28" x14ac:dyDescent="0.2">
      <c r="A15" s="72" t="s">
        <v>34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3"/>
      <c r="W15" s="73"/>
      <c r="X15" s="73"/>
      <c r="Y15" s="73"/>
      <c r="Z15" s="73"/>
      <c r="AA15" s="73"/>
      <c r="AB15" s="73"/>
    </row>
    <row r="16" spans="1:28" x14ac:dyDescent="0.2">
      <c r="A16" s="23" t="s">
        <v>35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22.5" x14ac:dyDescent="0.2">
      <c r="A17" s="24">
        <v>1</v>
      </c>
      <c r="B17" s="7" t="s">
        <v>36</v>
      </c>
      <c r="C17" s="7" t="s">
        <v>37</v>
      </c>
      <c r="D17" s="25"/>
      <c r="E17" s="6"/>
      <c r="F17" s="9">
        <f t="shared" ref="F17:N17" si="1">SUM(F18:F30)</f>
        <v>1258121400</v>
      </c>
      <c r="G17" s="9">
        <f t="shared" si="1"/>
        <v>0</v>
      </c>
      <c r="H17" s="9">
        <f t="shared" si="1"/>
        <v>0</v>
      </c>
      <c r="I17" s="9">
        <f>SUM(I18:I30)</f>
        <v>120</v>
      </c>
      <c r="J17" s="9">
        <f>SUM(J18:J30)</f>
        <v>536000000</v>
      </c>
      <c r="K17" s="9">
        <f t="shared" ref="K17" si="2">SUM(K18:K30)</f>
        <v>435299000</v>
      </c>
      <c r="L17" s="9">
        <f t="shared" si="1"/>
        <v>17</v>
      </c>
      <c r="M17" s="9">
        <f t="shared" ref="M17:S17" si="3">SUM(M18:M30)</f>
        <v>86084224</v>
      </c>
      <c r="N17" s="9">
        <f t="shared" si="1"/>
        <v>9</v>
      </c>
      <c r="O17" s="9">
        <f t="shared" si="3"/>
        <v>76779078</v>
      </c>
      <c r="P17" s="9">
        <f t="shared" si="3"/>
        <v>0</v>
      </c>
      <c r="Q17" s="9">
        <f t="shared" si="3"/>
        <v>0</v>
      </c>
      <c r="R17" s="9">
        <f t="shared" si="3"/>
        <v>0</v>
      </c>
      <c r="S17" s="9">
        <f t="shared" si="3"/>
        <v>0</v>
      </c>
      <c r="T17" s="9"/>
      <c r="U17" s="9">
        <f t="shared" ref="U17" si="4">SUM(U18:U30)</f>
        <v>162863302</v>
      </c>
      <c r="V17" s="9" t="e">
        <f>AVERAGE(V18:V30)</f>
        <v>#DIV/0!</v>
      </c>
      <c r="W17" s="9" t="e">
        <f>AVERAGE(W18:W30)</f>
        <v>#DIV/0!</v>
      </c>
      <c r="X17" s="16">
        <f>G17+T17</f>
        <v>0</v>
      </c>
      <c r="Y17" s="9">
        <f t="shared" ref="Y17" si="5">SUM(Y18:Y30)</f>
        <v>82837332</v>
      </c>
      <c r="Z17" s="9"/>
      <c r="AA17" s="9">
        <f t="shared" ref="AA17" si="6">SUM(AA18:AA30)</f>
        <v>85.159561115967421</v>
      </c>
      <c r="AB17" s="26"/>
    </row>
    <row r="18" spans="1:28" ht="22.5" x14ac:dyDescent="0.2">
      <c r="A18" s="24" t="s">
        <v>28</v>
      </c>
      <c r="B18" s="8" t="s">
        <v>38</v>
      </c>
      <c r="C18" s="8" t="s">
        <v>39</v>
      </c>
      <c r="D18" s="11" t="s">
        <v>40</v>
      </c>
      <c r="E18" s="12">
        <v>48</v>
      </c>
      <c r="F18" s="13">
        <f>1800000+1800000+2400000+2400000</f>
        <v>8400000</v>
      </c>
      <c r="G18" s="14"/>
      <c r="H18" s="15"/>
      <c r="I18" s="12"/>
      <c r="J18" s="13"/>
      <c r="K18" s="27"/>
      <c r="L18" s="12"/>
      <c r="M18" s="15"/>
      <c r="N18" s="14"/>
      <c r="O18" s="20"/>
      <c r="P18" s="12"/>
      <c r="Q18" s="15"/>
      <c r="R18" s="12"/>
      <c r="S18" s="15"/>
      <c r="T18" s="12">
        <f>L18+N18+P18+R18</f>
        <v>0</v>
      </c>
      <c r="U18" s="17">
        <f>M18+O18+Q18+S18</f>
        <v>0</v>
      </c>
      <c r="V18" s="12">
        <v>0</v>
      </c>
      <c r="W18" s="16">
        <v>0</v>
      </c>
      <c r="X18" s="12">
        <f>G18+T18</f>
        <v>0</v>
      </c>
      <c r="Y18" s="17">
        <f>SUM(H18+U18)</f>
        <v>0</v>
      </c>
      <c r="Z18" s="12">
        <f>SUM(X18/E18)*100</f>
        <v>0</v>
      </c>
      <c r="AA18" s="16">
        <f t="shared" ref="Z18:AA29" si="7">SUM(Y18/F18)*100</f>
        <v>0</v>
      </c>
      <c r="AB18" s="26"/>
    </row>
    <row r="19" spans="1:28" ht="36" customHeight="1" x14ac:dyDescent="0.2">
      <c r="A19" s="28" t="s">
        <v>30</v>
      </c>
      <c r="B19" s="8" t="s">
        <v>41</v>
      </c>
      <c r="C19" s="8" t="s">
        <v>42</v>
      </c>
      <c r="D19" s="11" t="s">
        <v>40</v>
      </c>
      <c r="E19" s="12">
        <v>60</v>
      </c>
      <c r="F19" s="13">
        <v>130200000</v>
      </c>
      <c r="G19" s="14"/>
      <c r="H19" s="15"/>
      <c r="I19" s="12">
        <v>12</v>
      </c>
      <c r="J19" s="13">
        <v>50000000</v>
      </c>
      <c r="K19" s="40">
        <v>50000000</v>
      </c>
      <c r="L19" s="12">
        <v>3</v>
      </c>
      <c r="M19" s="15">
        <v>18485614</v>
      </c>
      <c r="N19" s="12">
        <v>3</v>
      </c>
      <c r="O19" s="20">
        <v>16706068</v>
      </c>
      <c r="P19" s="12"/>
      <c r="Q19" s="15"/>
      <c r="R19" s="12"/>
      <c r="S19" s="15"/>
      <c r="T19" s="12">
        <f t="shared" ref="T19:U30" si="8">L19+N19+P19+R19</f>
        <v>6</v>
      </c>
      <c r="U19" s="17">
        <f t="shared" si="8"/>
        <v>35191682</v>
      </c>
      <c r="V19" s="12">
        <f t="shared" ref="V19:V29" si="9">T19/I19*100</f>
        <v>50</v>
      </c>
      <c r="W19" s="16">
        <f>U19/K19*100</f>
        <v>70.383364</v>
      </c>
      <c r="X19" s="12">
        <f>G19+T19</f>
        <v>6</v>
      </c>
      <c r="Y19" s="17">
        <f>SUM(H19+U19)</f>
        <v>35191682</v>
      </c>
      <c r="Z19" s="16">
        <f>SUM(X19/E19)*100</f>
        <v>10</v>
      </c>
      <c r="AA19" s="16">
        <f t="shared" si="7"/>
        <v>27.028941628264207</v>
      </c>
      <c r="AB19" s="26"/>
    </row>
    <row r="20" spans="1:28" ht="24.75" customHeight="1" x14ac:dyDescent="0.2">
      <c r="A20" s="24" t="s">
        <v>43</v>
      </c>
      <c r="B20" s="8" t="s">
        <v>44</v>
      </c>
      <c r="C20" s="8" t="s">
        <v>45</v>
      </c>
      <c r="D20" s="11" t="s">
        <v>40</v>
      </c>
      <c r="E20" s="12">
        <v>60</v>
      </c>
      <c r="F20" s="13">
        <f>5265500+6000000+7000000+8000000+8000000</f>
        <v>34265500</v>
      </c>
      <c r="G20" s="14"/>
      <c r="H20" s="15"/>
      <c r="I20" s="12">
        <v>12</v>
      </c>
      <c r="J20" s="13">
        <v>10000000</v>
      </c>
      <c r="K20" s="20">
        <v>8000000</v>
      </c>
      <c r="L20" s="12">
        <v>3</v>
      </c>
      <c r="M20" s="15">
        <v>1104500</v>
      </c>
      <c r="N20" s="12">
        <v>3</v>
      </c>
      <c r="O20" s="20">
        <v>1414500</v>
      </c>
      <c r="P20" s="12"/>
      <c r="Q20" s="15"/>
      <c r="R20" s="12"/>
      <c r="S20" s="15"/>
      <c r="T20" s="12">
        <f t="shared" si="8"/>
        <v>6</v>
      </c>
      <c r="U20" s="17">
        <f t="shared" si="8"/>
        <v>2519000</v>
      </c>
      <c r="V20" s="12">
        <f t="shared" si="9"/>
        <v>50</v>
      </c>
      <c r="W20" s="16">
        <f t="shared" ref="W20:W21" si="10">U20/K20*100</f>
        <v>31.487500000000001</v>
      </c>
      <c r="X20" s="12">
        <f t="shared" ref="X20:X30" si="11">G20+T20</f>
        <v>6</v>
      </c>
      <c r="Y20" s="17">
        <f t="shared" ref="Y20:Y29" si="12">SUM(H20+U20)</f>
        <v>2519000</v>
      </c>
      <c r="Z20" s="16">
        <f t="shared" si="7"/>
        <v>10</v>
      </c>
      <c r="AA20" s="16">
        <f t="shared" si="7"/>
        <v>7.3514176066305756</v>
      </c>
      <c r="AB20" s="29"/>
    </row>
    <row r="21" spans="1:28" ht="13.5" customHeight="1" x14ac:dyDescent="0.2">
      <c r="A21" s="28" t="s">
        <v>46</v>
      </c>
      <c r="B21" s="8" t="s">
        <v>47</v>
      </c>
      <c r="C21" s="8" t="s">
        <v>48</v>
      </c>
      <c r="D21" s="11" t="s">
        <v>40</v>
      </c>
      <c r="E21" s="12">
        <v>60</v>
      </c>
      <c r="F21" s="13">
        <f>11341900+17000000+18000000+19000000+20000000</f>
        <v>85341900</v>
      </c>
      <c r="G21" s="14"/>
      <c r="H21" s="15"/>
      <c r="I21" s="12">
        <v>12</v>
      </c>
      <c r="J21" s="13">
        <v>85000000</v>
      </c>
      <c r="K21" s="40">
        <v>47800000</v>
      </c>
      <c r="L21" s="12">
        <v>3</v>
      </c>
      <c r="M21" s="15">
        <v>9235250</v>
      </c>
      <c r="N21" s="12">
        <v>3</v>
      </c>
      <c r="O21" s="20">
        <v>5245000</v>
      </c>
      <c r="P21" s="12"/>
      <c r="Q21" s="15"/>
      <c r="R21" s="12"/>
      <c r="S21" s="15"/>
      <c r="T21" s="12">
        <f t="shared" si="8"/>
        <v>6</v>
      </c>
      <c r="U21" s="17">
        <f t="shared" si="8"/>
        <v>14480250</v>
      </c>
      <c r="V21" s="12">
        <f t="shared" si="9"/>
        <v>50</v>
      </c>
      <c r="W21" s="16">
        <f t="shared" si="10"/>
        <v>30.293410041841007</v>
      </c>
      <c r="X21" s="12">
        <f t="shared" si="11"/>
        <v>6</v>
      </c>
      <c r="Y21" s="17">
        <f t="shared" si="12"/>
        <v>14480250</v>
      </c>
      <c r="Z21" s="16">
        <f t="shared" si="7"/>
        <v>10</v>
      </c>
      <c r="AA21" s="16">
        <f t="shared" si="7"/>
        <v>16.967339606922273</v>
      </c>
      <c r="AB21" s="29"/>
    </row>
    <row r="22" spans="1:28" ht="25.5" customHeight="1" x14ac:dyDescent="0.2">
      <c r="A22" s="28" t="s">
        <v>49</v>
      </c>
      <c r="B22" s="8" t="s">
        <v>50</v>
      </c>
      <c r="C22" s="8" t="s">
        <v>51</v>
      </c>
      <c r="D22" s="11" t="s">
        <v>40</v>
      </c>
      <c r="E22" s="12">
        <v>60</v>
      </c>
      <c r="F22" s="13">
        <f>57973600+70000000+70000000+75000000+75000000</f>
        <v>347973600</v>
      </c>
      <c r="G22" s="14"/>
      <c r="H22" s="15"/>
      <c r="I22" s="12">
        <v>12</v>
      </c>
      <c r="J22" s="13">
        <v>80000000</v>
      </c>
      <c r="K22" s="40">
        <v>68780000</v>
      </c>
      <c r="L22" s="12"/>
      <c r="M22" s="15">
        <v>985000</v>
      </c>
      <c r="N22" s="14"/>
      <c r="O22" s="20"/>
      <c r="P22" s="12"/>
      <c r="Q22" s="15"/>
      <c r="R22" s="12"/>
      <c r="S22" s="15"/>
      <c r="T22" s="12">
        <f t="shared" si="8"/>
        <v>0</v>
      </c>
      <c r="U22" s="17">
        <f t="shared" si="8"/>
        <v>985000</v>
      </c>
      <c r="V22" s="12">
        <f t="shared" si="9"/>
        <v>0</v>
      </c>
      <c r="W22" s="16">
        <f>U22/K22*100</f>
        <v>1.4321023553358534</v>
      </c>
      <c r="X22" s="12">
        <f t="shared" si="11"/>
        <v>0</v>
      </c>
      <c r="Y22" s="17">
        <f t="shared" si="12"/>
        <v>985000</v>
      </c>
      <c r="Z22" s="16">
        <f t="shared" si="7"/>
        <v>0</v>
      </c>
      <c r="AA22" s="16">
        <f t="shared" si="7"/>
        <v>0.28306745109399101</v>
      </c>
      <c r="AB22" s="29"/>
    </row>
    <row r="23" spans="1:28" ht="33.75" x14ac:dyDescent="0.2">
      <c r="A23" s="30" t="s">
        <v>52</v>
      </c>
      <c r="B23" s="8" t="s">
        <v>53</v>
      </c>
      <c r="C23" s="8" t="s">
        <v>54</v>
      </c>
      <c r="D23" s="11" t="s">
        <v>40</v>
      </c>
      <c r="E23" s="12">
        <v>60</v>
      </c>
      <c r="F23" s="13">
        <f>2161000+3500000+4000000+4500000+5000000</f>
        <v>19161000</v>
      </c>
      <c r="G23" s="14"/>
      <c r="H23" s="15"/>
      <c r="I23" s="12">
        <v>12</v>
      </c>
      <c r="J23" s="13">
        <v>15000000</v>
      </c>
      <c r="K23" s="40">
        <v>8167000</v>
      </c>
      <c r="L23" s="12">
        <v>2</v>
      </c>
      <c r="M23" s="15">
        <v>936000</v>
      </c>
      <c r="N23" s="14"/>
      <c r="O23" s="20">
        <v>798000</v>
      </c>
      <c r="P23" s="12"/>
      <c r="Q23" s="15"/>
      <c r="R23" s="12"/>
      <c r="S23" s="15"/>
      <c r="T23" s="12">
        <f t="shared" si="8"/>
        <v>2</v>
      </c>
      <c r="U23" s="17">
        <f t="shared" si="8"/>
        <v>1734000</v>
      </c>
      <c r="V23" s="67">
        <f t="shared" si="9"/>
        <v>16.666666666666664</v>
      </c>
      <c r="W23" s="16">
        <f>U23/K23*100</f>
        <v>21.231786457695602</v>
      </c>
      <c r="X23" s="12">
        <f t="shared" si="11"/>
        <v>2</v>
      </c>
      <c r="Y23" s="17">
        <f t="shared" si="12"/>
        <v>1734000</v>
      </c>
      <c r="Z23" s="16">
        <f t="shared" si="7"/>
        <v>3.3333333333333335</v>
      </c>
      <c r="AA23" s="16">
        <f t="shared" si="7"/>
        <v>9.0496320651323003</v>
      </c>
      <c r="AB23" s="5"/>
    </row>
    <row r="24" spans="1:28" ht="22.5" x14ac:dyDescent="0.2">
      <c r="A24" s="12" t="s">
        <v>55</v>
      </c>
      <c r="B24" s="8" t="s">
        <v>56</v>
      </c>
      <c r="C24" s="8" t="s">
        <v>57</v>
      </c>
      <c r="D24" s="11" t="s">
        <v>40</v>
      </c>
      <c r="E24" s="12">
        <v>60</v>
      </c>
      <c r="F24" s="13">
        <f>1800000+2000000+2000000+2500000+2500000</f>
        <v>10800000</v>
      </c>
      <c r="G24" s="14"/>
      <c r="H24" s="15"/>
      <c r="I24" s="12">
        <v>12</v>
      </c>
      <c r="J24" s="13">
        <v>6000000</v>
      </c>
      <c r="K24" s="40">
        <v>2700000</v>
      </c>
      <c r="L24" s="12">
        <v>3</v>
      </c>
      <c r="M24" s="15">
        <v>689000</v>
      </c>
      <c r="N24" s="14"/>
      <c r="O24" s="20">
        <v>450000</v>
      </c>
      <c r="P24" s="12"/>
      <c r="Q24" s="15"/>
      <c r="R24" s="12"/>
      <c r="S24" s="15"/>
      <c r="T24" s="12">
        <f t="shared" si="8"/>
        <v>3</v>
      </c>
      <c r="U24" s="17">
        <f t="shared" si="8"/>
        <v>1139000</v>
      </c>
      <c r="V24" s="12">
        <f t="shared" si="9"/>
        <v>25</v>
      </c>
      <c r="W24" s="16">
        <f t="shared" ref="W24:W27" si="13">U24/K24*100</f>
        <v>42.185185185185183</v>
      </c>
      <c r="X24" s="12">
        <f t="shared" si="11"/>
        <v>3</v>
      </c>
      <c r="Y24" s="17">
        <f t="shared" si="12"/>
        <v>1139000</v>
      </c>
      <c r="Z24" s="16">
        <f t="shared" si="7"/>
        <v>5</v>
      </c>
      <c r="AA24" s="16">
        <f t="shared" si="7"/>
        <v>10.546296296296296</v>
      </c>
      <c r="AB24" s="5"/>
    </row>
    <row r="25" spans="1:28" ht="33.75" x14ac:dyDescent="0.2">
      <c r="A25" s="12" t="s">
        <v>58</v>
      </c>
      <c r="B25" s="8" t="s">
        <v>59</v>
      </c>
      <c r="C25" s="8" t="s">
        <v>60</v>
      </c>
      <c r="D25" s="11" t="s">
        <v>40</v>
      </c>
      <c r="E25" s="12">
        <v>60</v>
      </c>
      <c r="F25" s="13">
        <f>16000000+20000000+25000000+25000000+25000000</f>
        <v>111000000</v>
      </c>
      <c r="G25" s="14"/>
      <c r="H25" s="15"/>
      <c r="I25" s="12">
        <v>12</v>
      </c>
      <c r="J25" s="13">
        <v>30000000</v>
      </c>
      <c r="K25" s="40">
        <v>20000000</v>
      </c>
      <c r="L25" s="12"/>
      <c r="M25" s="15">
        <v>1722900</v>
      </c>
      <c r="N25" s="14"/>
      <c r="O25" s="20">
        <v>2737500</v>
      </c>
      <c r="P25" s="12"/>
      <c r="Q25" s="15"/>
      <c r="R25" s="12"/>
      <c r="S25" s="15"/>
      <c r="T25" s="12">
        <f t="shared" si="8"/>
        <v>0</v>
      </c>
      <c r="U25" s="17">
        <f t="shared" si="8"/>
        <v>4460400</v>
      </c>
      <c r="V25" s="12">
        <f t="shared" si="9"/>
        <v>0</v>
      </c>
      <c r="W25" s="16">
        <f t="shared" si="13"/>
        <v>22.302</v>
      </c>
      <c r="X25" s="12">
        <f t="shared" si="11"/>
        <v>0</v>
      </c>
      <c r="Y25" s="17">
        <f t="shared" si="12"/>
        <v>4460400</v>
      </c>
      <c r="Z25" s="16">
        <f t="shared" si="7"/>
        <v>0</v>
      </c>
      <c r="AA25" s="16">
        <f t="shared" si="7"/>
        <v>4.0183783783783777</v>
      </c>
      <c r="AB25" s="5"/>
    </row>
    <row r="26" spans="1:28" ht="33.75" x14ac:dyDescent="0.2">
      <c r="A26" s="12" t="s">
        <v>61</v>
      </c>
      <c r="B26" s="8" t="s">
        <v>62</v>
      </c>
      <c r="C26" s="8" t="s">
        <v>63</v>
      </c>
      <c r="D26" s="11" t="s">
        <v>40</v>
      </c>
      <c r="E26" s="12">
        <v>60</v>
      </c>
      <c r="F26" s="13">
        <f>38320000+95000000+105000000</f>
        <v>238320000</v>
      </c>
      <c r="G26" s="14"/>
      <c r="H26" s="15"/>
      <c r="I26" s="12">
        <v>12</v>
      </c>
      <c r="J26" s="13">
        <v>75000000</v>
      </c>
      <c r="K26" s="40">
        <v>50000000</v>
      </c>
      <c r="L26" s="12"/>
      <c r="M26" s="15">
        <v>12045500</v>
      </c>
      <c r="N26" s="14"/>
      <c r="O26" s="20">
        <v>9342500</v>
      </c>
      <c r="P26" s="12"/>
      <c r="Q26" s="15"/>
      <c r="R26" s="12"/>
      <c r="S26" s="15"/>
      <c r="T26" s="12">
        <f t="shared" si="8"/>
        <v>0</v>
      </c>
      <c r="U26" s="17">
        <f t="shared" si="8"/>
        <v>21388000</v>
      </c>
      <c r="V26" s="12">
        <f t="shared" si="9"/>
        <v>0</v>
      </c>
      <c r="W26" s="16">
        <f t="shared" si="13"/>
        <v>42.775999999999996</v>
      </c>
      <c r="X26" s="12">
        <f t="shared" si="11"/>
        <v>0</v>
      </c>
      <c r="Y26" s="17">
        <f t="shared" si="12"/>
        <v>21388000</v>
      </c>
      <c r="Z26" s="16">
        <f t="shared" si="7"/>
        <v>0</v>
      </c>
      <c r="AA26" s="16">
        <f t="shared" si="7"/>
        <v>8.9744880832494136</v>
      </c>
      <c r="AB26" s="5"/>
    </row>
    <row r="27" spans="1:28" ht="25.5" customHeight="1" x14ac:dyDescent="0.2">
      <c r="A27" s="12" t="s">
        <v>64</v>
      </c>
      <c r="B27" s="8" t="s">
        <v>65</v>
      </c>
      <c r="C27" s="8" t="s">
        <v>63</v>
      </c>
      <c r="D27" s="11" t="s">
        <v>40</v>
      </c>
      <c r="E27" s="12">
        <v>60</v>
      </c>
      <c r="F27" s="13">
        <v>100000000</v>
      </c>
      <c r="G27" s="14"/>
      <c r="H27" s="15"/>
      <c r="I27" s="12">
        <v>12</v>
      </c>
      <c r="J27" s="13">
        <v>25000000</v>
      </c>
      <c r="K27" s="40">
        <v>20000000</v>
      </c>
      <c r="L27" s="12"/>
      <c r="M27" s="15">
        <v>745000</v>
      </c>
      <c r="N27" s="14"/>
      <c r="O27" s="20">
        <v>195000</v>
      </c>
      <c r="P27" s="12"/>
      <c r="Q27" s="15"/>
      <c r="R27" s="12"/>
      <c r="S27" s="15"/>
      <c r="T27" s="12">
        <f t="shared" si="8"/>
        <v>0</v>
      </c>
      <c r="U27" s="17">
        <f t="shared" si="8"/>
        <v>940000</v>
      </c>
      <c r="V27" s="12">
        <f t="shared" si="9"/>
        <v>0</v>
      </c>
      <c r="W27" s="16">
        <f t="shared" si="13"/>
        <v>4.7</v>
      </c>
      <c r="X27" s="12">
        <f t="shared" si="11"/>
        <v>0</v>
      </c>
      <c r="Y27" s="17">
        <f t="shared" si="12"/>
        <v>940000</v>
      </c>
      <c r="Z27" s="16">
        <f t="shared" si="7"/>
        <v>0</v>
      </c>
      <c r="AA27" s="16">
        <f t="shared" si="7"/>
        <v>0.94000000000000006</v>
      </c>
      <c r="AB27" s="5"/>
    </row>
    <row r="28" spans="1:28" ht="25.5" customHeight="1" x14ac:dyDescent="0.2">
      <c r="A28" s="12" t="s">
        <v>66</v>
      </c>
      <c r="B28" s="8" t="s">
        <v>67</v>
      </c>
      <c r="C28" s="8" t="s">
        <v>68</v>
      </c>
      <c r="D28" s="11" t="s">
        <v>40</v>
      </c>
      <c r="E28" s="12">
        <v>60</v>
      </c>
      <c r="F28" s="13">
        <f>24259400+65000000+75000000</f>
        <v>164259400</v>
      </c>
      <c r="G28" s="14"/>
      <c r="H28" s="15"/>
      <c r="I28" s="5"/>
      <c r="K28" s="40"/>
      <c r="L28" s="12"/>
      <c r="M28" s="15"/>
      <c r="N28" s="14"/>
      <c r="O28" s="20"/>
      <c r="P28" s="12"/>
      <c r="Q28" s="15"/>
      <c r="R28" s="12"/>
      <c r="S28" s="15"/>
      <c r="T28" s="12">
        <f t="shared" si="8"/>
        <v>0</v>
      </c>
      <c r="U28" s="17">
        <f t="shared" si="8"/>
        <v>0</v>
      </c>
      <c r="V28" s="12">
        <f>T28/I30*100</f>
        <v>0</v>
      </c>
      <c r="W28" s="16">
        <v>0</v>
      </c>
      <c r="X28" s="12">
        <f t="shared" si="11"/>
        <v>0</v>
      </c>
      <c r="Y28" s="17">
        <f t="shared" si="12"/>
        <v>0</v>
      </c>
      <c r="Z28" s="16">
        <f t="shared" si="7"/>
        <v>0</v>
      </c>
      <c r="AA28" s="16">
        <f t="shared" si="7"/>
        <v>0</v>
      </c>
      <c r="AB28" s="5"/>
    </row>
    <row r="29" spans="1:28" ht="33.75" x14ac:dyDescent="0.2">
      <c r="A29" s="12" t="s">
        <v>69</v>
      </c>
      <c r="B29" s="8" t="s">
        <v>70</v>
      </c>
      <c r="C29" s="8" t="s">
        <v>71</v>
      </c>
      <c r="D29" s="11" t="s">
        <v>40</v>
      </c>
      <c r="E29" s="12">
        <v>48</v>
      </c>
      <c r="F29" s="13">
        <f>1800000+1800000+2400000+2400000</f>
        <v>8400000</v>
      </c>
      <c r="G29" s="14"/>
      <c r="H29" s="15"/>
      <c r="I29" s="12">
        <v>0</v>
      </c>
      <c r="J29" s="13"/>
      <c r="K29" s="40"/>
      <c r="L29" s="12"/>
      <c r="M29" s="15"/>
      <c r="N29" s="14"/>
      <c r="O29" s="20"/>
      <c r="P29" s="12"/>
      <c r="Q29" s="15"/>
      <c r="R29" s="12"/>
      <c r="S29" s="15"/>
      <c r="T29" s="12">
        <f t="shared" si="8"/>
        <v>0</v>
      </c>
      <c r="U29" s="17">
        <f t="shared" si="8"/>
        <v>0</v>
      </c>
      <c r="V29" s="12" t="e">
        <f t="shared" si="9"/>
        <v>#DIV/0!</v>
      </c>
      <c r="W29" s="16" t="e">
        <f>U29/K29*100</f>
        <v>#DIV/0!</v>
      </c>
      <c r="X29" s="12">
        <f t="shared" si="11"/>
        <v>0</v>
      </c>
      <c r="Y29" s="17">
        <f t="shared" si="12"/>
        <v>0</v>
      </c>
      <c r="Z29" s="12">
        <f t="shared" si="7"/>
        <v>0</v>
      </c>
      <c r="AA29" s="16">
        <f t="shared" si="7"/>
        <v>0</v>
      </c>
      <c r="AB29" s="5"/>
    </row>
    <row r="30" spans="1:28" ht="23.25" customHeight="1" x14ac:dyDescent="0.2">
      <c r="A30" s="12" t="s">
        <v>72</v>
      </c>
      <c r="B30" s="8" t="s">
        <v>73</v>
      </c>
      <c r="C30" s="8" t="s">
        <v>74</v>
      </c>
      <c r="D30" s="31">
        <v>0</v>
      </c>
      <c r="E30" s="32">
        <v>0</v>
      </c>
      <c r="F30" s="13">
        <v>0</v>
      </c>
      <c r="G30" s="14"/>
      <c r="H30" s="15"/>
      <c r="I30" s="12">
        <v>12</v>
      </c>
      <c r="J30" s="13">
        <v>160000000</v>
      </c>
      <c r="K30" s="40">
        <v>159852000</v>
      </c>
      <c r="L30" s="12">
        <v>3</v>
      </c>
      <c r="M30" s="15">
        <v>40135460</v>
      </c>
      <c r="N30" s="14"/>
      <c r="O30" s="20">
        <v>39890510</v>
      </c>
      <c r="P30" s="12"/>
      <c r="Q30" s="15"/>
      <c r="R30" s="12"/>
      <c r="S30" s="15"/>
      <c r="T30" s="12">
        <f t="shared" si="8"/>
        <v>3</v>
      </c>
      <c r="U30" s="17">
        <f t="shared" si="8"/>
        <v>80025970</v>
      </c>
      <c r="V30" s="12">
        <f>T30/I30*100</f>
        <v>25</v>
      </c>
      <c r="W30" s="16">
        <f>U30/K30*100</f>
        <v>50.062539098666271</v>
      </c>
      <c r="X30" s="12">
        <f t="shared" si="11"/>
        <v>3</v>
      </c>
      <c r="Y30" s="17"/>
      <c r="Z30" s="12" t="e">
        <f>SUM(X30/E30)*100</f>
        <v>#DIV/0!</v>
      </c>
      <c r="AA30" s="16"/>
      <c r="AB30" s="5"/>
    </row>
    <row r="31" spans="1:28" x14ac:dyDescent="0.2">
      <c r="A31" s="72" t="s">
        <v>33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33" t="e">
        <f>V17</f>
        <v>#DIV/0!</v>
      </c>
      <c r="W31" s="33" t="e">
        <f>W17</f>
        <v>#DIV/0!</v>
      </c>
      <c r="X31" s="12"/>
      <c r="Y31" s="17"/>
      <c r="Z31" s="12"/>
      <c r="AA31" s="16"/>
      <c r="AB31" s="5"/>
    </row>
    <row r="32" spans="1:28" x14ac:dyDescent="0.2">
      <c r="A32" s="72" t="s">
        <v>34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12"/>
      <c r="W32" s="16"/>
      <c r="X32" s="12"/>
      <c r="Y32" s="17"/>
      <c r="Z32" s="12"/>
      <c r="AA32" s="16"/>
      <c r="AB32" s="5"/>
    </row>
    <row r="33" spans="1:28" ht="33.75" x14ac:dyDescent="0.2">
      <c r="A33" s="12">
        <v>1</v>
      </c>
      <c r="B33" s="7" t="s">
        <v>75</v>
      </c>
      <c r="C33" s="7" t="s">
        <v>76</v>
      </c>
      <c r="D33" s="25"/>
      <c r="E33" s="34"/>
      <c r="F33" s="9">
        <f>SUM(F34:F40)</f>
        <v>776894000</v>
      </c>
      <c r="G33" s="9"/>
      <c r="H33" s="9"/>
      <c r="I33" s="9"/>
      <c r="J33" s="9">
        <f>SUM(J34:J40)</f>
        <v>380000000</v>
      </c>
      <c r="K33" s="9">
        <f>SUM(K34:K40)</f>
        <v>48489864</v>
      </c>
      <c r="L33" s="9"/>
      <c r="M33" s="9">
        <f>SUM(M34:M40)</f>
        <v>19353299</v>
      </c>
      <c r="N33" s="9"/>
      <c r="O33" s="9">
        <f>SUM(O34:O40)</f>
        <v>4308876</v>
      </c>
      <c r="P33" s="9"/>
      <c r="Q33" s="9">
        <f>SUM(Q34:Q40)</f>
        <v>0</v>
      </c>
      <c r="R33" s="9"/>
      <c r="S33" s="9">
        <f>SUM(S34:S40)</f>
        <v>0</v>
      </c>
      <c r="T33" s="9"/>
      <c r="U33" s="9">
        <f>SUM(U34:U40)</f>
        <v>23662175</v>
      </c>
      <c r="V33" s="9" t="e">
        <f>SUM(V34:V40)</f>
        <v>#DIV/0!</v>
      </c>
      <c r="W33" s="9" t="e">
        <f>SUM(W34:W40)</f>
        <v>#DIV/0!</v>
      </c>
      <c r="X33" s="9"/>
      <c r="Y33" s="9">
        <f>SUM(Y34:Y40)</f>
        <v>23662175</v>
      </c>
      <c r="Z33" s="9"/>
      <c r="AA33" s="9" t="e">
        <f>SUM(AA34:AA40)</f>
        <v>#DIV/0!</v>
      </c>
      <c r="AB33" s="5"/>
    </row>
    <row r="34" spans="1:28" ht="22.5" x14ac:dyDescent="0.2">
      <c r="A34" s="12" t="s">
        <v>28</v>
      </c>
      <c r="B34" s="8" t="s">
        <v>77</v>
      </c>
      <c r="C34" s="8" t="s">
        <v>78</v>
      </c>
      <c r="D34" s="35" t="s">
        <v>79</v>
      </c>
      <c r="E34" s="14">
        <v>17</v>
      </c>
      <c r="F34" s="13">
        <f>64980000+30000000+30000000+70000000</f>
        <v>194980000</v>
      </c>
      <c r="G34" s="14"/>
      <c r="H34" s="15"/>
      <c r="I34" s="12">
        <v>3</v>
      </c>
      <c r="J34" s="13">
        <v>60000000</v>
      </c>
      <c r="K34" s="65">
        <v>8000000</v>
      </c>
      <c r="L34" s="12">
        <v>1</v>
      </c>
      <c r="M34" s="15">
        <v>8000000</v>
      </c>
      <c r="N34" s="14"/>
      <c r="O34" s="20"/>
      <c r="P34" s="14"/>
      <c r="Q34" s="15"/>
      <c r="R34" s="12"/>
      <c r="S34" s="15"/>
      <c r="T34" s="12">
        <f t="shared" ref="T34:U67" si="14">SUM(L34+N34+P34+R34)</f>
        <v>1</v>
      </c>
      <c r="U34" s="17">
        <f t="shared" si="14"/>
        <v>8000000</v>
      </c>
      <c r="V34" s="16">
        <f>SUM(T34/I34)*100</f>
        <v>33.333333333333329</v>
      </c>
      <c r="W34" s="16">
        <f>SUM(U34/K34)*100</f>
        <v>100</v>
      </c>
      <c r="X34" s="12">
        <f t="shared" ref="X34:Y40" si="15">SUM(G34+T34)</f>
        <v>1</v>
      </c>
      <c r="Y34" s="17">
        <f t="shared" si="15"/>
        <v>8000000</v>
      </c>
      <c r="Z34" s="16">
        <f t="shared" ref="Z34:AA40" si="16">SUM(X34/E34)*100</f>
        <v>5.8823529411764701</v>
      </c>
      <c r="AA34" s="16">
        <f t="shared" si="16"/>
        <v>4.1029849215304139</v>
      </c>
      <c r="AB34" s="5"/>
    </row>
    <row r="35" spans="1:28" ht="33.75" x14ac:dyDescent="0.2">
      <c r="A35" s="12" t="s">
        <v>30</v>
      </c>
      <c r="B35" s="8" t="s">
        <v>143</v>
      </c>
      <c r="C35" s="8" t="s">
        <v>144</v>
      </c>
      <c r="D35" s="35"/>
      <c r="E35" s="14"/>
      <c r="F35" s="13"/>
      <c r="G35" s="14"/>
      <c r="H35" s="15"/>
      <c r="I35" s="12">
        <v>1</v>
      </c>
      <c r="J35" s="13">
        <v>150000000</v>
      </c>
      <c r="K35" s="65">
        <v>8000000</v>
      </c>
      <c r="L35" s="12">
        <v>1</v>
      </c>
      <c r="M35" s="15">
        <v>7854000</v>
      </c>
      <c r="N35" s="14"/>
      <c r="O35" s="20"/>
      <c r="P35" s="14"/>
      <c r="Q35" s="15"/>
      <c r="R35" s="12"/>
      <c r="S35" s="15"/>
      <c r="T35" s="12">
        <f t="shared" si="14"/>
        <v>1</v>
      </c>
      <c r="U35" s="17">
        <f t="shared" si="14"/>
        <v>7854000</v>
      </c>
      <c r="V35" s="12">
        <f t="shared" ref="V35" si="17">SUM(T35/I35)*100</f>
        <v>100</v>
      </c>
      <c r="W35" s="16">
        <f t="shared" ref="W35" si="18">SUM(U35/K35)*100</f>
        <v>98.174999999999997</v>
      </c>
      <c r="X35" s="12">
        <f t="shared" si="15"/>
        <v>1</v>
      </c>
      <c r="Y35" s="17">
        <f t="shared" si="15"/>
        <v>7854000</v>
      </c>
      <c r="Z35" s="21" t="e">
        <f t="shared" si="16"/>
        <v>#DIV/0!</v>
      </c>
      <c r="AA35" s="16" t="e">
        <f t="shared" si="16"/>
        <v>#DIV/0!</v>
      </c>
      <c r="AB35" s="5"/>
    </row>
    <row r="36" spans="1:28" ht="33.75" x14ac:dyDescent="0.2">
      <c r="A36" s="12" t="s">
        <v>43</v>
      </c>
      <c r="B36" s="8" t="s">
        <v>80</v>
      </c>
      <c r="C36" s="8" t="s">
        <v>81</v>
      </c>
      <c r="D36" s="35" t="s">
        <v>82</v>
      </c>
      <c r="E36" s="14">
        <v>5</v>
      </c>
      <c r="F36" s="13">
        <f>100000000+36260000</f>
        <v>136260000</v>
      </c>
      <c r="G36" s="14"/>
      <c r="H36" s="15"/>
      <c r="I36" s="36">
        <v>1</v>
      </c>
      <c r="J36" s="13">
        <v>50000000</v>
      </c>
      <c r="K36" s="65"/>
      <c r="L36" s="12"/>
      <c r="M36" s="15"/>
      <c r="N36" s="14"/>
      <c r="O36" s="20"/>
      <c r="P36" s="37"/>
      <c r="Q36" s="15"/>
      <c r="R36" s="12"/>
      <c r="S36" s="15"/>
      <c r="T36" s="12">
        <f t="shared" si="14"/>
        <v>0</v>
      </c>
      <c r="U36" s="17">
        <f t="shared" si="14"/>
        <v>0</v>
      </c>
      <c r="V36" s="12">
        <f>SUM(T36/I36)*100</f>
        <v>0</v>
      </c>
      <c r="W36" s="16" t="e">
        <f>SUM(U36/K36)*100</f>
        <v>#DIV/0!</v>
      </c>
      <c r="X36" s="12">
        <f t="shared" si="15"/>
        <v>0</v>
      </c>
      <c r="Y36" s="17">
        <f t="shared" si="15"/>
        <v>0</v>
      </c>
      <c r="Z36" s="16">
        <f t="shared" si="16"/>
        <v>0</v>
      </c>
      <c r="AA36" s="16">
        <f t="shared" si="16"/>
        <v>0</v>
      </c>
      <c r="AB36" s="5"/>
    </row>
    <row r="37" spans="1:28" ht="33.75" x14ac:dyDescent="0.2">
      <c r="A37" s="12" t="s">
        <v>46</v>
      </c>
      <c r="B37" s="8" t="s">
        <v>83</v>
      </c>
      <c r="C37" s="8" t="s">
        <v>84</v>
      </c>
      <c r="D37" s="11" t="s">
        <v>40</v>
      </c>
      <c r="E37" s="12">
        <v>60</v>
      </c>
      <c r="F37" s="13">
        <f>200000000+49724000</f>
        <v>249724000</v>
      </c>
      <c r="G37" s="14"/>
      <c r="H37" s="15"/>
      <c r="I37" s="12">
        <v>12</v>
      </c>
      <c r="J37" s="13">
        <v>60000000</v>
      </c>
      <c r="K37" s="65">
        <v>32489864</v>
      </c>
      <c r="L37" s="12">
        <v>3</v>
      </c>
      <c r="M37" s="15">
        <v>3499299</v>
      </c>
      <c r="N37" s="14"/>
      <c r="O37" s="20">
        <v>4308876</v>
      </c>
      <c r="P37" s="12"/>
      <c r="Q37" s="15"/>
      <c r="R37" s="12"/>
      <c r="S37" s="15"/>
      <c r="T37" s="12">
        <f t="shared" si="14"/>
        <v>3</v>
      </c>
      <c r="U37" s="17">
        <f t="shared" si="14"/>
        <v>7808175</v>
      </c>
      <c r="V37" s="12">
        <f>SUM(T37/I37)*100</f>
        <v>25</v>
      </c>
      <c r="W37" s="16">
        <f>SUM(U37/K37)*100</f>
        <v>24.032649074800684</v>
      </c>
      <c r="X37" s="12">
        <f t="shared" si="15"/>
        <v>3</v>
      </c>
      <c r="Y37" s="17">
        <f t="shared" si="15"/>
        <v>7808175</v>
      </c>
      <c r="Z37" s="16">
        <f t="shared" si="16"/>
        <v>5</v>
      </c>
      <c r="AA37" s="16">
        <f t="shared" si="16"/>
        <v>3.1267219009786804</v>
      </c>
      <c r="AB37" s="5"/>
    </row>
    <row r="38" spans="1:28" ht="33.75" x14ac:dyDescent="0.2">
      <c r="A38" s="12" t="s">
        <v>49</v>
      </c>
      <c r="B38" s="8" t="s">
        <v>85</v>
      </c>
      <c r="C38" s="8" t="s">
        <v>86</v>
      </c>
      <c r="D38" s="11" t="s">
        <v>40</v>
      </c>
      <c r="E38" s="12">
        <v>60</v>
      </c>
      <c r="F38" s="13">
        <v>120930000</v>
      </c>
      <c r="G38" s="14"/>
      <c r="H38" s="15"/>
      <c r="I38" s="12">
        <v>12</v>
      </c>
      <c r="J38" s="13">
        <v>45000000</v>
      </c>
      <c r="K38" s="27"/>
      <c r="L38" s="12"/>
      <c r="M38" s="15"/>
      <c r="N38" s="14"/>
      <c r="O38" s="20"/>
      <c r="P38" s="12"/>
      <c r="Q38" s="15"/>
      <c r="R38" s="12"/>
      <c r="S38" s="15"/>
      <c r="T38" s="12">
        <f t="shared" si="14"/>
        <v>0</v>
      </c>
      <c r="U38" s="17">
        <f t="shared" si="14"/>
        <v>0</v>
      </c>
      <c r="V38" s="12">
        <f>SUM(T38/I38)*100</f>
        <v>0</v>
      </c>
      <c r="W38" s="16" t="e">
        <f>SUM(U38/K38)*100</f>
        <v>#DIV/0!</v>
      </c>
      <c r="X38" s="12">
        <f t="shared" si="15"/>
        <v>0</v>
      </c>
      <c r="Y38" s="17">
        <f t="shared" si="15"/>
        <v>0</v>
      </c>
      <c r="Z38" s="16">
        <f t="shared" si="16"/>
        <v>0</v>
      </c>
      <c r="AA38" s="16">
        <f t="shared" si="16"/>
        <v>0</v>
      </c>
      <c r="AB38" s="5"/>
    </row>
    <row r="39" spans="1:28" ht="22.5" x14ac:dyDescent="0.2">
      <c r="A39" s="12" t="s">
        <v>52</v>
      </c>
      <c r="B39" s="8" t="s">
        <v>87</v>
      </c>
      <c r="C39" s="8" t="s">
        <v>88</v>
      </c>
      <c r="D39" s="11" t="s">
        <v>79</v>
      </c>
      <c r="E39" s="12">
        <v>10</v>
      </c>
      <c r="F39" s="13">
        <v>75000000</v>
      </c>
      <c r="G39" s="14"/>
      <c r="H39" s="15"/>
      <c r="I39" s="12"/>
      <c r="J39" s="13"/>
      <c r="K39" s="27"/>
      <c r="L39" s="12"/>
      <c r="M39" s="15"/>
      <c r="N39" s="14"/>
      <c r="O39" s="20"/>
      <c r="P39" s="12"/>
      <c r="Q39" s="15"/>
      <c r="R39" s="12"/>
      <c r="S39" s="15"/>
      <c r="T39" s="12">
        <f t="shared" si="14"/>
        <v>0</v>
      </c>
      <c r="U39" s="17">
        <f t="shared" si="14"/>
        <v>0</v>
      </c>
      <c r="V39" s="12" t="e">
        <f>SUM(T39/I39)*100</f>
        <v>#DIV/0!</v>
      </c>
      <c r="W39" s="16" t="e">
        <f>SUM(U39/K39)*100</f>
        <v>#DIV/0!</v>
      </c>
      <c r="X39" s="12">
        <f t="shared" si="15"/>
        <v>0</v>
      </c>
      <c r="Y39" s="17">
        <f t="shared" si="15"/>
        <v>0</v>
      </c>
      <c r="Z39" s="12">
        <f t="shared" si="16"/>
        <v>0</v>
      </c>
      <c r="AA39" s="36">
        <f t="shared" si="16"/>
        <v>0</v>
      </c>
      <c r="AB39" s="5"/>
    </row>
    <row r="40" spans="1:28" ht="33.75" x14ac:dyDescent="0.2">
      <c r="A40" s="12" t="s">
        <v>55</v>
      </c>
      <c r="B40" s="8" t="s">
        <v>145</v>
      </c>
      <c r="C40" s="8" t="s">
        <v>146</v>
      </c>
      <c r="D40" s="11"/>
      <c r="E40" s="12"/>
      <c r="F40" s="13"/>
      <c r="G40" s="14"/>
      <c r="H40" s="15"/>
      <c r="I40" s="12">
        <v>3</v>
      </c>
      <c r="J40" s="13">
        <v>15000000</v>
      </c>
      <c r="K40" s="27"/>
      <c r="L40" s="12"/>
      <c r="M40" s="15"/>
      <c r="N40" s="14"/>
      <c r="O40" s="20"/>
      <c r="P40" s="12"/>
      <c r="Q40" s="15"/>
      <c r="R40" s="12"/>
      <c r="S40" s="15"/>
      <c r="T40" s="12"/>
      <c r="U40" s="17"/>
      <c r="V40" s="12">
        <f t="shared" ref="V40" si="19">SUM(T40/I40)*100</f>
        <v>0</v>
      </c>
      <c r="W40" s="16" t="e">
        <f t="shared" ref="W40" si="20">SUM(U40/K40)*100</f>
        <v>#DIV/0!</v>
      </c>
      <c r="X40" s="12">
        <f t="shared" si="15"/>
        <v>0</v>
      </c>
      <c r="Y40" s="17">
        <f t="shared" si="15"/>
        <v>0</v>
      </c>
      <c r="Z40" s="21" t="e">
        <f t="shared" si="16"/>
        <v>#DIV/0!</v>
      </c>
      <c r="AA40" s="16" t="e">
        <f t="shared" si="16"/>
        <v>#DIV/0!</v>
      </c>
      <c r="AB40" s="5"/>
    </row>
    <row r="41" spans="1:28" x14ac:dyDescent="0.2">
      <c r="A41" s="72" t="s">
        <v>33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33" t="e">
        <f>V33</f>
        <v>#DIV/0!</v>
      </c>
      <c r="W41" s="33" t="e">
        <f>W33</f>
        <v>#DIV/0!</v>
      </c>
      <c r="X41" s="12"/>
      <c r="Y41" s="17"/>
      <c r="Z41" s="12"/>
      <c r="AA41" s="36"/>
      <c r="AB41" s="5"/>
    </row>
    <row r="42" spans="1:28" x14ac:dyDescent="0.2">
      <c r="A42" s="72" t="s">
        <v>34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12"/>
      <c r="W42" s="16"/>
      <c r="X42" s="12"/>
      <c r="Y42" s="17"/>
      <c r="Z42" s="12"/>
      <c r="AA42" s="36"/>
      <c r="AB42" s="5"/>
    </row>
    <row r="43" spans="1:28" ht="22.5" x14ac:dyDescent="0.2">
      <c r="A43" s="4">
        <v>1</v>
      </c>
      <c r="B43" s="7" t="s">
        <v>89</v>
      </c>
      <c r="C43" s="7" t="s">
        <v>90</v>
      </c>
      <c r="D43" s="25"/>
      <c r="E43" s="12"/>
      <c r="F43" s="9">
        <f t="shared" ref="F43:AA43" si="21">SUM(F44)</f>
        <v>34000000</v>
      </c>
      <c r="G43" s="9"/>
      <c r="H43" s="9"/>
      <c r="I43" s="9"/>
      <c r="J43" s="9">
        <f t="shared" si="21"/>
        <v>25000000</v>
      </c>
      <c r="K43" s="9">
        <f t="shared" si="21"/>
        <v>9750000</v>
      </c>
      <c r="L43" s="9"/>
      <c r="M43" s="9">
        <f t="shared" si="21"/>
        <v>9750000</v>
      </c>
      <c r="N43" s="10"/>
      <c r="O43" s="9">
        <f t="shared" si="21"/>
        <v>0</v>
      </c>
      <c r="P43" s="9"/>
      <c r="Q43" s="9">
        <f t="shared" si="21"/>
        <v>0</v>
      </c>
      <c r="R43" s="9"/>
      <c r="S43" s="9">
        <f t="shared" si="21"/>
        <v>0</v>
      </c>
      <c r="T43" s="9"/>
      <c r="U43" s="9">
        <f t="shared" si="21"/>
        <v>9750000</v>
      </c>
      <c r="V43" s="9">
        <f t="shared" si="21"/>
        <v>100</v>
      </c>
      <c r="W43" s="9">
        <f t="shared" si="21"/>
        <v>100</v>
      </c>
      <c r="X43" s="9"/>
      <c r="Y43" s="9">
        <f t="shared" si="21"/>
        <v>9750000</v>
      </c>
      <c r="Z43" s="9"/>
      <c r="AA43" s="9">
        <f t="shared" si="21"/>
        <v>28.676470588235293</v>
      </c>
      <c r="AB43" s="5"/>
    </row>
    <row r="44" spans="1:28" ht="33.75" x14ac:dyDescent="0.2">
      <c r="A44" s="4" t="s">
        <v>28</v>
      </c>
      <c r="B44" s="8" t="s">
        <v>91</v>
      </c>
      <c r="C44" s="8" t="s">
        <v>92</v>
      </c>
      <c r="D44" s="11" t="s">
        <v>29</v>
      </c>
      <c r="E44" s="12">
        <v>5</v>
      </c>
      <c r="F44" s="13">
        <v>34000000</v>
      </c>
      <c r="G44" s="14"/>
      <c r="H44" s="15"/>
      <c r="I44" s="12">
        <v>1</v>
      </c>
      <c r="J44" s="13">
        <v>25000000</v>
      </c>
      <c r="K44" s="38">
        <v>9750000</v>
      </c>
      <c r="L44" s="12">
        <v>1</v>
      </c>
      <c r="M44" s="15">
        <v>9750000</v>
      </c>
      <c r="N44" s="14"/>
      <c r="O44" s="20"/>
      <c r="P44" s="14"/>
      <c r="Q44" s="15"/>
      <c r="R44" s="12"/>
      <c r="S44" s="15"/>
      <c r="T44" s="12">
        <f t="shared" si="14"/>
        <v>1</v>
      </c>
      <c r="U44" s="17">
        <f t="shared" si="14"/>
        <v>9750000</v>
      </c>
      <c r="V44" s="12">
        <f>SUM(T44/I44)*100</f>
        <v>100</v>
      </c>
      <c r="W44" s="16">
        <f>SUM(U44/K44)*100</f>
        <v>100</v>
      </c>
      <c r="X44" s="12">
        <f>SUM(G44+T44)</f>
        <v>1</v>
      </c>
      <c r="Y44" s="17">
        <f>SUM(H44+U44)</f>
        <v>9750000</v>
      </c>
      <c r="Z44" s="16">
        <f>SUM(X44/E44)*100</f>
        <v>20</v>
      </c>
      <c r="AA44" s="16">
        <f>SUM(Y44/F44)*100</f>
        <v>28.676470588235293</v>
      </c>
      <c r="AB44" s="5"/>
    </row>
    <row r="45" spans="1:28" x14ac:dyDescent="0.2">
      <c r="A45" s="72" t="s">
        <v>33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33">
        <f>V43</f>
        <v>100</v>
      </c>
      <c r="W45" s="33">
        <f>W43</f>
        <v>100</v>
      </c>
      <c r="X45" s="12"/>
      <c r="Y45" s="17"/>
      <c r="Z45" s="16"/>
      <c r="AA45" s="16"/>
      <c r="AB45" s="5"/>
    </row>
    <row r="46" spans="1:28" x14ac:dyDescent="0.2">
      <c r="A46" s="72" t="s">
        <v>34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12"/>
      <c r="W46" s="16"/>
      <c r="X46" s="12"/>
      <c r="Y46" s="17"/>
      <c r="Z46" s="16"/>
      <c r="AA46" s="16"/>
      <c r="AB46" s="5"/>
    </row>
    <row r="47" spans="1:28" ht="33.75" x14ac:dyDescent="0.2">
      <c r="A47" s="12">
        <v>1</v>
      </c>
      <c r="B47" s="7" t="s">
        <v>93</v>
      </c>
      <c r="C47" s="7" t="s">
        <v>94</v>
      </c>
      <c r="D47" s="25"/>
      <c r="E47" s="12"/>
      <c r="F47" s="9">
        <f>SUM(F48:F60)</f>
        <v>3209287500</v>
      </c>
      <c r="G47" s="9"/>
      <c r="H47" s="9"/>
      <c r="I47" s="9"/>
      <c r="J47" s="9">
        <f>SUM(J48:J60)</f>
        <v>1395000000</v>
      </c>
      <c r="K47" s="9">
        <f>SUM(K48:K60)</f>
        <v>471466000</v>
      </c>
      <c r="L47" s="9"/>
      <c r="M47" s="9">
        <f>SUM(M48:M60)</f>
        <v>44635936</v>
      </c>
      <c r="N47" s="9"/>
      <c r="O47" s="9">
        <f>SUM(O48:O60)</f>
        <v>132697778</v>
      </c>
      <c r="P47" s="9"/>
      <c r="Q47" s="9">
        <f>SUM(Q48:Q60)</f>
        <v>0</v>
      </c>
      <c r="R47" s="9"/>
      <c r="S47" s="9">
        <f>SUM(S48:S60)</f>
        <v>0</v>
      </c>
      <c r="T47" s="9"/>
      <c r="U47" s="9">
        <f>SUM(U48:U60)</f>
        <v>177333714</v>
      </c>
      <c r="V47" s="9" t="e">
        <f>SUM(V48:V60)</f>
        <v>#VALUE!</v>
      </c>
      <c r="W47" s="9" t="e">
        <f>SUM(W48:W60)</f>
        <v>#DIV/0!</v>
      </c>
      <c r="X47" s="9"/>
      <c r="Y47" s="9">
        <f>SUM(Y48:Y60)</f>
        <v>177333714</v>
      </c>
      <c r="Z47" s="9"/>
      <c r="AA47" s="9" t="e">
        <f>SUM(AA48:AA60)</f>
        <v>#DIV/0!</v>
      </c>
      <c r="AB47" s="5"/>
    </row>
    <row r="48" spans="1:28" ht="42.75" customHeight="1" x14ac:dyDescent="0.2">
      <c r="A48" s="12" t="s">
        <v>28</v>
      </c>
      <c r="B48" s="39" t="s">
        <v>147</v>
      </c>
      <c r="C48" s="39" t="s">
        <v>148</v>
      </c>
      <c r="D48" s="35" t="s">
        <v>29</v>
      </c>
      <c r="E48" s="14">
        <v>3</v>
      </c>
      <c r="F48" s="40">
        <v>80000000</v>
      </c>
      <c r="G48" s="14"/>
      <c r="H48" s="20"/>
      <c r="I48" s="14">
        <v>2</v>
      </c>
      <c r="J48" s="40">
        <v>220000000</v>
      </c>
      <c r="K48" s="65">
        <v>46542000</v>
      </c>
      <c r="L48" s="14"/>
      <c r="M48" s="20">
        <v>4110000</v>
      </c>
      <c r="N48" s="14"/>
      <c r="O48" s="20">
        <v>5139500</v>
      </c>
      <c r="P48" s="14"/>
      <c r="Q48" s="20"/>
      <c r="R48" s="14"/>
      <c r="S48" s="20"/>
      <c r="T48" s="14">
        <f t="shared" si="14"/>
        <v>0</v>
      </c>
      <c r="U48" s="42">
        <f t="shared" si="14"/>
        <v>9249500</v>
      </c>
      <c r="V48" s="12">
        <f>SUM(T48/I48)*100</f>
        <v>0</v>
      </c>
      <c r="W48" s="16">
        <f>SUM(U48/K48)*100</f>
        <v>19.873447638691935</v>
      </c>
      <c r="X48" s="14">
        <f t="shared" ref="X48:Y59" si="22">SUM(G48+T48)</f>
        <v>0</v>
      </c>
      <c r="Y48" s="42">
        <f t="shared" si="22"/>
        <v>9249500</v>
      </c>
      <c r="Z48" s="43">
        <f t="shared" ref="Z48:AA53" si="23">SUM(X48/E48)*100</f>
        <v>0</v>
      </c>
      <c r="AA48" s="43">
        <f t="shared" si="23"/>
        <v>11.561875000000001</v>
      </c>
      <c r="AB48" s="5"/>
    </row>
    <row r="49" spans="1:28" ht="48" customHeight="1" x14ac:dyDescent="0.2">
      <c r="A49" s="12" t="s">
        <v>30</v>
      </c>
      <c r="B49" s="8" t="s">
        <v>149</v>
      </c>
      <c r="C49" s="8" t="s">
        <v>150</v>
      </c>
      <c r="D49" s="11" t="s">
        <v>82</v>
      </c>
      <c r="E49" s="12">
        <v>33</v>
      </c>
      <c r="F49" s="13">
        <v>2409862500</v>
      </c>
      <c r="G49" s="14"/>
      <c r="H49" s="15"/>
      <c r="I49" s="12">
        <v>7</v>
      </c>
      <c r="J49" s="13">
        <v>750000000</v>
      </c>
      <c r="K49" s="65">
        <v>206338500</v>
      </c>
      <c r="L49" s="12"/>
      <c r="M49" s="15">
        <v>5324000</v>
      </c>
      <c r="N49" s="14">
        <v>1</v>
      </c>
      <c r="O49" s="20">
        <v>78733278</v>
      </c>
      <c r="P49" s="12"/>
      <c r="Q49" s="15"/>
      <c r="R49" s="12"/>
      <c r="S49" s="15"/>
      <c r="T49" s="12">
        <f t="shared" si="14"/>
        <v>1</v>
      </c>
      <c r="U49" s="17">
        <f t="shared" si="14"/>
        <v>84057278</v>
      </c>
      <c r="V49" s="16">
        <f>SUM(T49/I49)*100</f>
        <v>14.285714285714285</v>
      </c>
      <c r="W49" s="16">
        <f>SUM(U49/K49)*100</f>
        <v>40.737563760519727</v>
      </c>
      <c r="X49" s="12">
        <f t="shared" si="22"/>
        <v>1</v>
      </c>
      <c r="Y49" s="17">
        <f t="shared" si="22"/>
        <v>84057278</v>
      </c>
      <c r="Z49" s="16">
        <f t="shared" si="23"/>
        <v>3.0303030303030303</v>
      </c>
      <c r="AA49" s="16">
        <f t="shared" si="23"/>
        <v>3.4880528660867585</v>
      </c>
      <c r="AB49" s="5"/>
    </row>
    <row r="50" spans="1:28" ht="22.5" x14ac:dyDescent="0.2">
      <c r="A50" s="12" t="s">
        <v>43</v>
      </c>
      <c r="B50" s="8" t="s">
        <v>95</v>
      </c>
      <c r="C50" s="8" t="s">
        <v>96</v>
      </c>
      <c r="D50" s="11" t="s">
        <v>29</v>
      </c>
      <c r="E50" s="12">
        <v>4</v>
      </c>
      <c r="F50" s="13">
        <v>85000000</v>
      </c>
      <c r="G50" s="14"/>
      <c r="H50" s="15"/>
      <c r="I50" s="12">
        <v>2</v>
      </c>
      <c r="J50" s="13">
        <v>25000000</v>
      </c>
      <c r="K50" s="65">
        <v>14000000</v>
      </c>
      <c r="L50" s="12"/>
      <c r="M50" s="15"/>
      <c r="N50" s="14"/>
      <c r="O50" s="20">
        <v>1280000</v>
      </c>
      <c r="P50" s="12"/>
      <c r="Q50" s="15"/>
      <c r="R50" s="12"/>
      <c r="S50" s="15"/>
      <c r="T50" s="12">
        <f t="shared" si="14"/>
        <v>0</v>
      </c>
      <c r="U50" s="17">
        <f t="shared" si="14"/>
        <v>1280000</v>
      </c>
      <c r="V50" s="16">
        <f>SUM(T50/I50)*100</f>
        <v>0</v>
      </c>
      <c r="W50" s="16">
        <f>SUM(U50/K50)*100</f>
        <v>9.1428571428571423</v>
      </c>
      <c r="X50" s="12">
        <f t="shared" si="22"/>
        <v>0</v>
      </c>
      <c r="Y50" s="17">
        <f t="shared" si="22"/>
        <v>1280000</v>
      </c>
      <c r="Z50" s="16">
        <f t="shared" si="23"/>
        <v>0</v>
      </c>
      <c r="AA50" s="16">
        <f t="shared" si="23"/>
        <v>1.5058823529411764</v>
      </c>
      <c r="AB50" s="5"/>
    </row>
    <row r="51" spans="1:28" ht="33.75" x14ac:dyDescent="0.2">
      <c r="A51" s="12" t="s">
        <v>46</v>
      </c>
      <c r="B51" s="8" t="s">
        <v>151</v>
      </c>
      <c r="C51" s="8" t="s">
        <v>152</v>
      </c>
      <c r="D51" s="11"/>
      <c r="E51" s="12"/>
      <c r="F51" s="13"/>
      <c r="G51" s="14"/>
      <c r="H51" s="15"/>
      <c r="I51" s="12">
        <v>1</v>
      </c>
      <c r="J51" s="13">
        <v>150000000</v>
      </c>
      <c r="K51" s="65">
        <v>47513500</v>
      </c>
      <c r="L51" s="12"/>
      <c r="M51" s="15">
        <v>1734200</v>
      </c>
      <c r="N51" s="14"/>
      <c r="O51" s="20">
        <v>9330000</v>
      </c>
      <c r="P51" s="12"/>
      <c r="Q51" s="15"/>
      <c r="R51" s="12"/>
      <c r="S51" s="15"/>
      <c r="T51" s="12">
        <f t="shared" si="14"/>
        <v>0</v>
      </c>
      <c r="U51" s="17">
        <f t="shared" si="14"/>
        <v>11064200</v>
      </c>
      <c r="V51" s="12">
        <f t="shared" ref="V51" si="24">SUM(T51/I51)*100</f>
        <v>0</v>
      </c>
      <c r="W51" s="16">
        <f>SUM(U51/K51)*100</f>
        <v>23.286434381807275</v>
      </c>
      <c r="X51" s="12">
        <f t="shared" ref="X51" si="25">SUM(G51+T51)</f>
        <v>0</v>
      </c>
      <c r="Y51" s="17">
        <f t="shared" ref="Y51" si="26">SUM(H51+U51)</f>
        <v>11064200</v>
      </c>
      <c r="Z51" s="21" t="e">
        <f t="shared" ref="Z51" si="27">SUM(X51/E51)*100</f>
        <v>#DIV/0!</v>
      </c>
      <c r="AA51" s="16" t="e">
        <f t="shared" ref="AA51" si="28">SUM(Y51/F51)*100</f>
        <v>#DIV/0!</v>
      </c>
      <c r="AB51" s="5"/>
    </row>
    <row r="52" spans="1:28" ht="22.5" x14ac:dyDescent="0.2">
      <c r="A52" s="12" t="s">
        <v>49</v>
      </c>
      <c r="B52" s="8" t="s">
        <v>97</v>
      </c>
      <c r="C52" s="8" t="s">
        <v>98</v>
      </c>
      <c r="D52" s="11" t="s">
        <v>82</v>
      </c>
      <c r="E52" s="12">
        <v>5</v>
      </c>
      <c r="F52" s="13">
        <f>12212500+12212500+160000000</f>
        <v>184425000</v>
      </c>
      <c r="G52" s="14"/>
      <c r="H52" s="15"/>
      <c r="I52" s="64" t="s">
        <v>153</v>
      </c>
      <c r="J52" s="45" t="s">
        <v>153</v>
      </c>
      <c r="K52" s="65">
        <v>60250000</v>
      </c>
      <c r="L52" s="12">
        <v>2</v>
      </c>
      <c r="M52" s="15">
        <v>2566000</v>
      </c>
      <c r="N52" s="14"/>
      <c r="O52" s="20">
        <v>27940000</v>
      </c>
      <c r="P52" s="36"/>
      <c r="Q52" s="15"/>
      <c r="R52" s="12"/>
      <c r="S52" s="15"/>
      <c r="T52" s="36">
        <f>SUM(L52+N52+P52+R52)</f>
        <v>2</v>
      </c>
      <c r="U52" s="17">
        <f t="shared" si="14"/>
        <v>30506000</v>
      </c>
      <c r="V52" s="12" t="e">
        <f>SUM(T52/I52)*100</f>
        <v>#VALUE!</v>
      </c>
      <c r="W52" s="16">
        <f>SUM(U52/K52)*100</f>
        <v>50.632365145228221</v>
      </c>
      <c r="X52" s="12">
        <f t="shared" si="22"/>
        <v>2</v>
      </c>
      <c r="Y52" s="17">
        <f t="shared" si="22"/>
        <v>30506000</v>
      </c>
      <c r="Z52" s="12">
        <f t="shared" si="23"/>
        <v>40</v>
      </c>
      <c r="AA52" s="16">
        <f t="shared" si="23"/>
        <v>16.541141385387014</v>
      </c>
      <c r="AB52" s="5"/>
    </row>
    <row r="53" spans="1:28" ht="22.5" x14ac:dyDescent="0.2">
      <c r="A53" s="12" t="s">
        <v>52</v>
      </c>
      <c r="B53" s="8" t="s">
        <v>99</v>
      </c>
      <c r="C53" s="8" t="s">
        <v>100</v>
      </c>
      <c r="D53" s="35" t="s">
        <v>29</v>
      </c>
      <c r="E53" s="14">
        <v>6</v>
      </c>
      <c r="F53" s="44">
        <v>45000000</v>
      </c>
      <c r="G53" s="14"/>
      <c r="H53" s="15"/>
      <c r="I53" s="32" t="s">
        <v>153</v>
      </c>
      <c r="J53" s="45" t="s">
        <v>153</v>
      </c>
      <c r="K53" s="41"/>
      <c r="L53" s="12"/>
      <c r="M53" s="15"/>
      <c r="N53" s="14"/>
      <c r="O53" s="20"/>
      <c r="P53" s="12"/>
      <c r="Q53" s="15"/>
      <c r="R53" s="12"/>
      <c r="S53" s="15"/>
      <c r="T53" s="12">
        <f t="shared" si="14"/>
        <v>0</v>
      </c>
      <c r="U53" s="17">
        <f t="shared" si="14"/>
        <v>0</v>
      </c>
      <c r="V53" s="12" t="e">
        <f t="shared" ref="V53:V66" si="29">SUM(T53/I53)*100</f>
        <v>#VALUE!</v>
      </c>
      <c r="W53" s="16" t="e">
        <f t="shared" ref="W53:W66" si="30">SUM(U53/K53)*100</f>
        <v>#DIV/0!</v>
      </c>
      <c r="X53" s="12">
        <f t="shared" si="22"/>
        <v>0</v>
      </c>
      <c r="Y53" s="17">
        <f t="shared" si="22"/>
        <v>0</v>
      </c>
      <c r="Z53" s="21">
        <f t="shared" si="23"/>
        <v>0</v>
      </c>
      <c r="AA53" s="16">
        <f t="shared" si="23"/>
        <v>0</v>
      </c>
      <c r="AB53" s="5"/>
    </row>
    <row r="54" spans="1:28" ht="56.25" x14ac:dyDescent="0.2">
      <c r="A54" s="12" t="s">
        <v>55</v>
      </c>
      <c r="B54" s="8" t="s">
        <v>154</v>
      </c>
      <c r="C54" s="8" t="s">
        <v>155</v>
      </c>
      <c r="D54" s="35"/>
      <c r="E54" s="14"/>
      <c r="F54" s="44"/>
      <c r="G54" s="14"/>
      <c r="H54" s="15"/>
      <c r="I54" s="32">
        <v>1</v>
      </c>
      <c r="J54" s="45">
        <v>100000000</v>
      </c>
      <c r="K54" s="41"/>
      <c r="L54" s="12"/>
      <c r="M54" s="15"/>
      <c r="N54" s="14"/>
      <c r="O54" s="20"/>
      <c r="P54" s="12"/>
      <c r="Q54" s="15"/>
      <c r="R54" s="12"/>
      <c r="S54" s="15"/>
      <c r="T54" s="12"/>
      <c r="U54" s="17"/>
      <c r="V54" s="12">
        <f t="shared" ref="V54:V57" si="31">SUM(T54/I54)*100</f>
        <v>0</v>
      </c>
      <c r="W54" s="16" t="e">
        <f t="shared" ref="W54:W57" si="32">SUM(U54/K54)*100</f>
        <v>#DIV/0!</v>
      </c>
      <c r="X54" s="12">
        <f t="shared" ref="X54:X57" si="33">SUM(G54+T54)</f>
        <v>0</v>
      </c>
      <c r="Y54" s="17">
        <f t="shared" ref="Y54:Y57" si="34">SUM(H54+U54)</f>
        <v>0</v>
      </c>
      <c r="Z54" s="21" t="e">
        <f t="shared" ref="Z54:Z57" si="35">SUM(X54/E54)*100</f>
        <v>#DIV/0!</v>
      </c>
      <c r="AA54" s="16" t="e">
        <f t="shared" ref="AA54:AA57" si="36">SUM(Y54/F54)*100</f>
        <v>#DIV/0!</v>
      </c>
      <c r="AB54" s="5"/>
    </row>
    <row r="55" spans="1:28" ht="33.75" x14ac:dyDescent="0.2">
      <c r="A55" s="12" t="s">
        <v>58</v>
      </c>
      <c r="B55" s="8" t="s">
        <v>169</v>
      </c>
      <c r="C55" s="8" t="s">
        <v>171</v>
      </c>
      <c r="D55" s="35"/>
      <c r="E55" s="14"/>
      <c r="F55" s="44"/>
      <c r="G55" s="14"/>
      <c r="H55" s="15"/>
      <c r="I55" s="32">
        <v>1</v>
      </c>
      <c r="J55" s="45"/>
      <c r="K55" s="65">
        <v>28269000</v>
      </c>
      <c r="L55" s="12">
        <v>1</v>
      </c>
      <c r="M55" s="15">
        <v>21474000</v>
      </c>
      <c r="N55" s="14"/>
      <c r="O55" s="20"/>
      <c r="P55" s="12"/>
      <c r="Q55" s="15"/>
      <c r="R55" s="12"/>
      <c r="S55" s="15"/>
      <c r="T55" s="12">
        <f t="shared" ref="T55:T56" si="37">SUM(L55+N55+P55+R55)</f>
        <v>1</v>
      </c>
      <c r="U55" s="17">
        <f t="shared" ref="U55:U56" si="38">SUM(M55+O55+Q55+S55)</f>
        <v>21474000</v>
      </c>
      <c r="V55" s="12">
        <f t="shared" si="31"/>
        <v>100</v>
      </c>
      <c r="W55" s="16">
        <f t="shared" si="32"/>
        <v>75.963069086278253</v>
      </c>
      <c r="X55" s="12">
        <f t="shared" si="33"/>
        <v>1</v>
      </c>
      <c r="Y55" s="17">
        <f t="shared" si="34"/>
        <v>21474000</v>
      </c>
      <c r="Z55" s="21" t="e">
        <f t="shared" si="35"/>
        <v>#DIV/0!</v>
      </c>
      <c r="AA55" s="16" t="e">
        <f t="shared" si="36"/>
        <v>#DIV/0!</v>
      </c>
      <c r="AB55" s="5"/>
    </row>
    <row r="56" spans="1:28" ht="56.25" x14ac:dyDescent="0.2">
      <c r="A56" s="12" t="s">
        <v>61</v>
      </c>
      <c r="B56" s="8" t="s">
        <v>156</v>
      </c>
      <c r="C56" s="8" t="s">
        <v>170</v>
      </c>
      <c r="D56" s="35" t="s">
        <v>29</v>
      </c>
      <c r="E56" s="14">
        <v>4</v>
      </c>
      <c r="F56" s="13">
        <v>260000000</v>
      </c>
      <c r="G56" s="14"/>
      <c r="H56" s="15"/>
      <c r="I56" s="32">
        <v>41</v>
      </c>
      <c r="J56" s="45">
        <v>50000000</v>
      </c>
      <c r="K56" s="65">
        <v>40175000</v>
      </c>
      <c r="L56" s="12"/>
      <c r="M56" s="15"/>
      <c r="N56" s="14"/>
      <c r="O56" s="20">
        <v>3315000</v>
      </c>
      <c r="P56" s="12"/>
      <c r="Q56" s="15"/>
      <c r="R56" s="12"/>
      <c r="S56" s="15"/>
      <c r="T56" s="12">
        <f t="shared" si="37"/>
        <v>0</v>
      </c>
      <c r="U56" s="17">
        <f t="shared" si="38"/>
        <v>3315000</v>
      </c>
      <c r="V56" s="12">
        <f t="shared" si="31"/>
        <v>0</v>
      </c>
      <c r="W56" s="16">
        <f t="shared" si="32"/>
        <v>8.2514001244555075</v>
      </c>
      <c r="X56" s="12">
        <f t="shared" si="33"/>
        <v>0</v>
      </c>
      <c r="Y56" s="17">
        <f t="shared" si="34"/>
        <v>3315000</v>
      </c>
      <c r="Z56" s="21">
        <f t="shared" si="35"/>
        <v>0</v>
      </c>
      <c r="AA56" s="16">
        <f t="shared" si="36"/>
        <v>1.2749999999999999</v>
      </c>
      <c r="AB56" s="5"/>
    </row>
    <row r="57" spans="1:28" ht="33.75" x14ac:dyDescent="0.2">
      <c r="A57" s="12" t="s">
        <v>64</v>
      </c>
      <c r="B57" s="8" t="s">
        <v>157</v>
      </c>
      <c r="C57" s="8" t="s">
        <v>158</v>
      </c>
      <c r="D57" s="35"/>
      <c r="E57" s="14"/>
      <c r="F57" s="44"/>
      <c r="G57" s="14"/>
      <c r="H57" s="15"/>
      <c r="I57" s="32">
        <v>1</v>
      </c>
      <c r="J57" s="45">
        <v>100000000</v>
      </c>
      <c r="K57" s="41"/>
      <c r="L57" s="12"/>
      <c r="M57" s="15"/>
      <c r="N57" s="14"/>
      <c r="O57" s="20"/>
      <c r="P57" s="12"/>
      <c r="Q57" s="15"/>
      <c r="R57" s="12"/>
      <c r="S57" s="15"/>
      <c r="T57" s="12"/>
      <c r="U57" s="17"/>
      <c r="V57" s="12">
        <f t="shared" si="31"/>
        <v>0</v>
      </c>
      <c r="W57" s="16" t="e">
        <f t="shared" si="32"/>
        <v>#DIV/0!</v>
      </c>
      <c r="X57" s="12">
        <f t="shared" si="33"/>
        <v>0</v>
      </c>
      <c r="Y57" s="17">
        <f t="shared" si="34"/>
        <v>0</v>
      </c>
      <c r="Z57" s="21" t="e">
        <f t="shared" si="35"/>
        <v>#DIV/0!</v>
      </c>
      <c r="AA57" s="16" t="e">
        <f t="shared" si="36"/>
        <v>#DIV/0!</v>
      </c>
      <c r="AB57" s="5"/>
    </row>
    <row r="58" spans="1:28" ht="38.25" customHeight="1" x14ac:dyDescent="0.2">
      <c r="A58" s="34" t="s">
        <v>66</v>
      </c>
      <c r="B58" s="8" t="s">
        <v>101</v>
      </c>
      <c r="C58" s="8" t="s">
        <v>102</v>
      </c>
      <c r="D58" s="11" t="s">
        <v>29</v>
      </c>
      <c r="E58" s="12">
        <v>2</v>
      </c>
      <c r="F58" s="40">
        <v>125000000</v>
      </c>
      <c r="G58" s="14"/>
      <c r="H58" s="15"/>
      <c r="I58" s="12"/>
      <c r="J58" s="13"/>
      <c r="K58" s="38"/>
      <c r="L58" s="12"/>
      <c r="M58" s="15"/>
      <c r="N58" s="14"/>
      <c r="O58" s="20"/>
      <c r="P58" s="12"/>
      <c r="Q58" s="15"/>
      <c r="R58" s="12"/>
      <c r="S58" s="15"/>
      <c r="T58" s="12">
        <f t="shared" si="14"/>
        <v>0</v>
      </c>
      <c r="U58" s="17">
        <f t="shared" si="14"/>
        <v>0</v>
      </c>
      <c r="V58" s="12">
        <v>0</v>
      </c>
      <c r="W58" s="16">
        <v>0</v>
      </c>
      <c r="X58" s="12">
        <f t="shared" si="22"/>
        <v>0</v>
      </c>
      <c r="Y58" s="17">
        <f t="shared" si="22"/>
        <v>0</v>
      </c>
      <c r="Z58" s="12"/>
      <c r="AA58" s="36">
        <f>SUM(Y58/F58)*100</f>
        <v>0</v>
      </c>
      <c r="AB58" s="29"/>
    </row>
    <row r="59" spans="1:28" ht="33.75" x14ac:dyDescent="0.2">
      <c r="A59" s="34" t="s">
        <v>69</v>
      </c>
      <c r="B59" s="8" t="s">
        <v>135</v>
      </c>
      <c r="C59" s="8" t="s">
        <v>136</v>
      </c>
      <c r="D59" s="11" t="s">
        <v>29</v>
      </c>
      <c r="E59" s="12">
        <v>3</v>
      </c>
      <c r="F59" s="40">
        <v>20000000</v>
      </c>
      <c r="G59" s="14"/>
      <c r="H59" s="20"/>
      <c r="I59" s="12"/>
      <c r="J59" s="13"/>
      <c r="K59" s="38"/>
      <c r="L59" s="12"/>
      <c r="M59" s="15"/>
      <c r="N59" s="14"/>
      <c r="O59" s="20"/>
      <c r="P59" s="12"/>
      <c r="Q59" s="15"/>
      <c r="R59" s="12"/>
      <c r="S59" s="15"/>
      <c r="T59" s="12">
        <f t="shared" si="14"/>
        <v>0</v>
      </c>
      <c r="U59" s="17">
        <f t="shared" si="14"/>
        <v>0</v>
      </c>
      <c r="V59" s="12">
        <v>0</v>
      </c>
      <c r="W59" s="16">
        <v>0</v>
      </c>
      <c r="X59" s="12">
        <f t="shared" si="22"/>
        <v>0</v>
      </c>
      <c r="Y59" s="17">
        <f t="shared" si="22"/>
        <v>0</v>
      </c>
      <c r="Z59" s="12"/>
      <c r="AA59" s="36">
        <f>SUM(Y59/F59)*100</f>
        <v>0</v>
      </c>
      <c r="AB59" s="29"/>
    </row>
    <row r="60" spans="1:28" ht="33.75" x14ac:dyDescent="0.2">
      <c r="A60" s="34" t="s">
        <v>72</v>
      </c>
      <c r="B60" s="8" t="s">
        <v>167</v>
      </c>
      <c r="C60" s="8" t="s">
        <v>168</v>
      </c>
      <c r="D60" s="11"/>
      <c r="E60" s="12"/>
      <c r="F60" s="40"/>
      <c r="G60" s="14"/>
      <c r="H60" s="20"/>
      <c r="I60" s="12">
        <v>1</v>
      </c>
      <c r="J60" s="13"/>
      <c r="K60" s="38">
        <v>28378000</v>
      </c>
      <c r="L60" s="12"/>
      <c r="M60" s="15">
        <v>9427736</v>
      </c>
      <c r="N60" s="14"/>
      <c r="O60" s="20">
        <v>6960000</v>
      </c>
      <c r="P60" s="12"/>
      <c r="Q60" s="15"/>
      <c r="R60" s="12"/>
      <c r="S60" s="15"/>
      <c r="T60" s="12">
        <f t="shared" ref="T60" si="39">SUM(L60+N60+P60+R60)</f>
        <v>0</v>
      </c>
      <c r="U60" s="17">
        <f t="shared" ref="U60" si="40">SUM(M60+O60+Q60+S60)</f>
        <v>16387736</v>
      </c>
      <c r="V60" s="12">
        <f t="shared" ref="V60" si="41">SUM(T60/I60)*100</f>
        <v>0</v>
      </c>
      <c r="W60" s="16">
        <f t="shared" ref="W60" si="42">SUM(U60/K60)*100</f>
        <v>57.74803016421172</v>
      </c>
      <c r="X60" s="12">
        <f t="shared" ref="X60" si="43">SUM(G60+T60)</f>
        <v>0</v>
      </c>
      <c r="Y60" s="17">
        <f t="shared" ref="Y60" si="44">SUM(H60+U60)</f>
        <v>16387736</v>
      </c>
      <c r="Z60" s="21" t="e">
        <f t="shared" ref="Z60" si="45">SUM(X60/E60)*100</f>
        <v>#DIV/0!</v>
      </c>
      <c r="AA60" s="16" t="e">
        <f t="shared" ref="AA60" si="46">SUM(Y60/F60)*100</f>
        <v>#DIV/0!</v>
      </c>
      <c r="AB60" s="29"/>
    </row>
    <row r="61" spans="1:28" x14ac:dyDescent="0.2">
      <c r="A61" s="72" t="s">
        <v>33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33" t="e">
        <f>V47</f>
        <v>#VALUE!</v>
      </c>
      <c r="W61" s="33" t="e">
        <f>W47</f>
        <v>#DIV/0!</v>
      </c>
      <c r="X61" s="12"/>
      <c r="Y61" s="17"/>
      <c r="Z61" s="12"/>
      <c r="AA61" s="36"/>
      <c r="AB61" s="3"/>
    </row>
    <row r="62" spans="1:28" x14ac:dyDescent="0.2">
      <c r="A62" s="72" t="s">
        <v>34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12"/>
      <c r="W62" s="16"/>
      <c r="X62" s="12"/>
      <c r="Y62" s="17"/>
      <c r="Z62" s="12"/>
      <c r="AA62" s="36"/>
      <c r="AB62" s="3"/>
    </row>
    <row r="63" spans="1:28" ht="33.75" x14ac:dyDescent="0.2">
      <c r="A63" s="12">
        <v>1</v>
      </c>
      <c r="B63" s="7" t="s">
        <v>103</v>
      </c>
      <c r="C63" s="7" t="s">
        <v>104</v>
      </c>
      <c r="D63" s="25"/>
      <c r="E63" s="12"/>
      <c r="F63" s="9">
        <f>SUM(F64:F74)</f>
        <v>1580000000</v>
      </c>
      <c r="G63" s="9"/>
      <c r="H63" s="9"/>
      <c r="I63" s="9"/>
      <c r="J63" s="9">
        <f>SUM(J64:J74)</f>
        <v>1265000000</v>
      </c>
      <c r="K63" s="9">
        <f>SUM(K64:K74)</f>
        <v>718421500</v>
      </c>
      <c r="L63" s="9"/>
      <c r="M63" s="9">
        <f>SUM(M64:M74)</f>
        <v>93044900</v>
      </c>
      <c r="N63" s="9"/>
      <c r="O63" s="9">
        <f>SUM(O64:O74)</f>
        <v>84830000</v>
      </c>
      <c r="P63" s="9"/>
      <c r="Q63" s="9">
        <f>SUM(Q64:Q74)</f>
        <v>0</v>
      </c>
      <c r="R63" s="9"/>
      <c r="S63" s="9">
        <f>SUM(S64:S74)</f>
        <v>0</v>
      </c>
      <c r="T63" s="9"/>
      <c r="U63" s="9">
        <f>SUM(U64:U74)</f>
        <v>177874900</v>
      </c>
      <c r="V63" s="9" t="e">
        <f>SUM(V64:V74)</f>
        <v>#DIV/0!</v>
      </c>
      <c r="W63" s="9" t="e">
        <f>SUM(W64:W74)</f>
        <v>#DIV/0!</v>
      </c>
      <c r="X63" s="9"/>
      <c r="Y63" s="9">
        <f>SUM(Y64:Y74)</f>
        <v>177874900</v>
      </c>
      <c r="Z63" s="9" t="e">
        <f>SUM(Z64:Z74)</f>
        <v>#DIV/0!</v>
      </c>
      <c r="AA63" s="9" t="e">
        <f>SUM(AA64:AA74)</f>
        <v>#DIV/0!</v>
      </c>
      <c r="AB63" s="5"/>
    </row>
    <row r="64" spans="1:28" ht="22.5" x14ac:dyDescent="0.2">
      <c r="A64" s="12" t="s">
        <v>28</v>
      </c>
      <c r="B64" s="8" t="s">
        <v>105</v>
      </c>
      <c r="C64" s="8" t="s">
        <v>106</v>
      </c>
      <c r="D64" s="11" t="s">
        <v>29</v>
      </c>
      <c r="E64" s="12">
        <v>1</v>
      </c>
      <c r="F64" s="13">
        <v>50000000</v>
      </c>
      <c r="G64" s="14"/>
      <c r="H64" s="15"/>
      <c r="I64" s="12"/>
      <c r="J64" s="13"/>
      <c r="K64" s="41"/>
      <c r="L64" s="12"/>
      <c r="M64" s="15"/>
      <c r="N64" s="14"/>
      <c r="O64" s="20"/>
      <c r="P64" s="12"/>
      <c r="Q64" s="15"/>
      <c r="R64" s="12"/>
      <c r="S64" s="15"/>
      <c r="T64" s="12">
        <f t="shared" si="14"/>
        <v>0</v>
      </c>
      <c r="U64" s="17">
        <f t="shared" si="14"/>
        <v>0</v>
      </c>
      <c r="V64" s="12">
        <v>0</v>
      </c>
      <c r="W64" s="16">
        <v>0</v>
      </c>
      <c r="X64" s="12">
        <f t="shared" ref="X64:Y68" si="47">SUM(G64+T64)</f>
        <v>0</v>
      </c>
      <c r="Y64" s="17">
        <f t="shared" si="47"/>
        <v>0</v>
      </c>
      <c r="Z64" s="12">
        <f t="shared" ref="Z64:AA68" si="48">SUM(X64/E64)*100</f>
        <v>0</v>
      </c>
      <c r="AA64" s="21">
        <f t="shared" si="48"/>
        <v>0</v>
      </c>
      <c r="AB64" s="5"/>
    </row>
    <row r="65" spans="1:28" ht="33.75" x14ac:dyDescent="0.2">
      <c r="A65" s="12" t="s">
        <v>30</v>
      </c>
      <c r="B65" s="8" t="s">
        <v>107</v>
      </c>
      <c r="C65" s="8" t="s">
        <v>159</v>
      </c>
      <c r="D65" s="11" t="s">
        <v>29</v>
      </c>
      <c r="E65" s="12">
        <v>3</v>
      </c>
      <c r="F65" s="13">
        <v>100000000</v>
      </c>
      <c r="G65" s="14"/>
      <c r="H65" s="15"/>
      <c r="I65" s="12">
        <v>1</v>
      </c>
      <c r="J65" s="13">
        <v>60000000</v>
      </c>
      <c r="K65" s="65">
        <v>45000000</v>
      </c>
      <c r="L65" s="12"/>
      <c r="M65" s="15"/>
      <c r="N65" s="14"/>
      <c r="O65" s="20"/>
      <c r="P65" s="12"/>
      <c r="Q65" s="15"/>
      <c r="R65" s="12"/>
      <c r="S65" s="15"/>
      <c r="T65" s="12">
        <f t="shared" si="14"/>
        <v>0</v>
      </c>
      <c r="U65" s="17">
        <f t="shared" si="14"/>
        <v>0</v>
      </c>
      <c r="V65" s="12">
        <f t="shared" si="29"/>
        <v>0</v>
      </c>
      <c r="W65" s="16">
        <f t="shared" si="30"/>
        <v>0</v>
      </c>
      <c r="X65" s="12">
        <f t="shared" si="47"/>
        <v>0</v>
      </c>
      <c r="Y65" s="17">
        <f t="shared" si="47"/>
        <v>0</v>
      </c>
      <c r="Z65" s="21">
        <f t="shared" si="48"/>
        <v>0</v>
      </c>
      <c r="AA65" s="21">
        <f t="shared" si="48"/>
        <v>0</v>
      </c>
      <c r="AB65" s="5"/>
    </row>
    <row r="66" spans="1:28" ht="22.5" x14ac:dyDescent="0.2">
      <c r="A66" s="12" t="s">
        <v>43</v>
      </c>
      <c r="B66" s="8" t="s">
        <v>108</v>
      </c>
      <c r="C66" s="8" t="s">
        <v>109</v>
      </c>
      <c r="D66" s="35" t="s">
        <v>29</v>
      </c>
      <c r="E66" s="14">
        <v>3</v>
      </c>
      <c r="F66" s="13">
        <v>80000000</v>
      </c>
      <c r="G66" s="14"/>
      <c r="H66" s="15"/>
      <c r="I66" s="12">
        <v>1</v>
      </c>
      <c r="J66" s="13">
        <v>50000000</v>
      </c>
      <c r="K66" s="65">
        <v>25745000</v>
      </c>
      <c r="L66" s="12"/>
      <c r="M66" s="15">
        <v>743000</v>
      </c>
      <c r="N66" s="14"/>
      <c r="O66" s="20">
        <v>4305000</v>
      </c>
      <c r="P66" s="12"/>
      <c r="Q66" s="15"/>
      <c r="R66" s="12"/>
      <c r="S66" s="15"/>
      <c r="T66" s="12">
        <f t="shared" si="14"/>
        <v>0</v>
      </c>
      <c r="U66" s="17">
        <f t="shared" si="14"/>
        <v>5048000</v>
      </c>
      <c r="V66" s="12">
        <f t="shared" si="29"/>
        <v>0</v>
      </c>
      <c r="W66" s="16">
        <f t="shared" si="30"/>
        <v>19.607690813750242</v>
      </c>
      <c r="X66" s="12">
        <f t="shared" si="47"/>
        <v>0</v>
      </c>
      <c r="Y66" s="17">
        <f t="shared" si="47"/>
        <v>5048000</v>
      </c>
      <c r="Z66" s="12">
        <f t="shared" si="48"/>
        <v>0</v>
      </c>
      <c r="AA66" s="21">
        <f t="shared" si="48"/>
        <v>6.3100000000000005</v>
      </c>
      <c r="AB66" s="5"/>
    </row>
    <row r="67" spans="1:28" ht="33.75" x14ac:dyDescent="0.2">
      <c r="A67" s="12" t="s">
        <v>46</v>
      </c>
      <c r="B67" s="8" t="s">
        <v>110</v>
      </c>
      <c r="C67" s="8" t="s">
        <v>160</v>
      </c>
      <c r="D67" s="11" t="s">
        <v>111</v>
      </c>
      <c r="E67" s="68">
        <v>12</v>
      </c>
      <c r="F67" s="13">
        <v>1250000000</v>
      </c>
      <c r="G67" s="14"/>
      <c r="H67" s="15"/>
      <c r="I67" s="12">
        <v>1</v>
      </c>
      <c r="J67" s="13">
        <v>600000000</v>
      </c>
      <c r="K67" s="65">
        <v>269121000</v>
      </c>
      <c r="L67" s="12"/>
      <c r="M67" s="15">
        <v>30146400</v>
      </c>
      <c r="N67" s="14"/>
      <c r="O67" s="20">
        <v>31200500</v>
      </c>
      <c r="P67" s="12"/>
      <c r="Q67" s="15"/>
      <c r="R67" s="12"/>
      <c r="S67" s="15"/>
      <c r="T67" s="12">
        <f t="shared" si="14"/>
        <v>0</v>
      </c>
      <c r="U67" s="17">
        <f t="shared" si="14"/>
        <v>61346900</v>
      </c>
      <c r="V67" s="12">
        <f>SUM(T67/I67)*100</f>
        <v>0</v>
      </c>
      <c r="W67" s="16">
        <f>SUM(U67/K67)*100</f>
        <v>22.79528539207271</v>
      </c>
      <c r="X67" s="12">
        <f t="shared" si="47"/>
        <v>0</v>
      </c>
      <c r="Y67" s="17">
        <f t="shared" si="47"/>
        <v>61346900</v>
      </c>
      <c r="Z67" s="16">
        <f t="shared" si="48"/>
        <v>0</v>
      </c>
      <c r="AA67" s="21">
        <f t="shared" si="48"/>
        <v>4.9077520000000003</v>
      </c>
      <c r="AB67" s="5"/>
    </row>
    <row r="68" spans="1:28" ht="33.75" x14ac:dyDescent="0.2">
      <c r="A68" s="12" t="s">
        <v>49</v>
      </c>
      <c r="B68" s="46" t="s">
        <v>112</v>
      </c>
      <c r="C68" s="46" t="s">
        <v>113</v>
      </c>
      <c r="D68" s="35"/>
      <c r="E68" s="12"/>
      <c r="F68" s="12">
        <v>0</v>
      </c>
      <c r="G68" s="14"/>
      <c r="H68" s="12"/>
      <c r="I68" s="12">
        <v>1</v>
      </c>
      <c r="J68" s="47">
        <v>80000000</v>
      </c>
      <c r="K68" s="48">
        <v>60000000</v>
      </c>
      <c r="L68" s="12"/>
      <c r="M68" s="47">
        <v>14750500</v>
      </c>
      <c r="N68" s="14"/>
      <c r="O68" s="49">
        <v>25350000</v>
      </c>
      <c r="P68" s="50"/>
      <c r="Q68" s="51"/>
      <c r="R68" s="50"/>
      <c r="S68" s="52"/>
      <c r="T68" s="12">
        <f>SUM(L68+N68+P68+R68)</f>
        <v>0</v>
      </c>
      <c r="U68" s="47">
        <f>SUM(M68+O68+Q68+S68)</f>
        <v>40100500</v>
      </c>
      <c r="V68" s="50">
        <f>SUM(T68/I68)*100</f>
        <v>0</v>
      </c>
      <c r="W68" s="67">
        <f>SUM(U68/K68)*100</f>
        <v>66.834166666666661</v>
      </c>
      <c r="X68" s="50">
        <f t="shared" si="47"/>
        <v>0</v>
      </c>
      <c r="Y68" s="51">
        <f t="shared" si="47"/>
        <v>40100500</v>
      </c>
      <c r="Z68" s="50" t="e">
        <f t="shared" si="48"/>
        <v>#DIV/0!</v>
      </c>
      <c r="AA68" s="50" t="e">
        <f t="shared" si="48"/>
        <v>#DIV/0!</v>
      </c>
      <c r="AB68" s="5"/>
    </row>
    <row r="69" spans="1:28" ht="22.5" x14ac:dyDescent="0.2">
      <c r="A69" s="12" t="s">
        <v>52</v>
      </c>
      <c r="B69" s="46" t="s">
        <v>137</v>
      </c>
      <c r="C69" s="46" t="s">
        <v>138</v>
      </c>
      <c r="D69" s="12"/>
      <c r="E69" s="12">
        <v>2</v>
      </c>
      <c r="F69" s="63">
        <v>100000000</v>
      </c>
      <c r="G69" s="14"/>
      <c r="H69" s="12"/>
      <c r="I69" s="12"/>
      <c r="J69" s="47"/>
      <c r="K69" s="48"/>
      <c r="L69" s="12"/>
      <c r="M69" s="47"/>
      <c r="N69" s="14"/>
      <c r="O69" s="49"/>
      <c r="P69" s="50"/>
      <c r="Q69" s="51"/>
      <c r="R69" s="50"/>
      <c r="S69" s="52"/>
      <c r="T69" s="12"/>
      <c r="U69" s="47">
        <f>SUM(M69+O69+Q69+S69)</f>
        <v>0</v>
      </c>
      <c r="V69" s="50" t="e">
        <f>SUM(T69/I69)*100</f>
        <v>#DIV/0!</v>
      </c>
      <c r="W69" s="12" t="e">
        <f>SUM(U69/K69)*100</f>
        <v>#DIV/0!</v>
      </c>
      <c r="X69" s="50">
        <f t="shared" ref="X69" si="49">SUM(G69+T69)</f>
        <v>0</v>
      </c>
      <c r="Y69" s="51">
        <f t="shared" ref="Y69" si="50">SUM(H69+U69)</f>
        <v>0</v>
      </c>
      <c r="Z69" s="50">
        <f t="shared" ref="Z69" si="51">SUM(X69/E69)*100</f>
        <v>0</v>
      </c>
      <c r="AA69" s="50">
        <f t="shared" ref="AA69" si="52">SUM(Y69/F69)*100</f>
        <v>0</v>
      </c>
      <c r="AB69" s="5"/>
    </row>
    <row r="70" spans="1:28" ht="36" x14ac:dyDescent="0.2">
      <c r="A70" s="12" t="s">
        <v>55</v>
      </c>
      <c r="B70" s="46" t="s">
        <v>177</v>
      </c>
      <c r="C70" s="66" t="s">
        <v>176</v>
      </c>
      <c r="D70" s="11"/>
      <c r="E70" s="12"/>
      <c r="F70" s="63"/>
      <c r="G70" s="14"/>
      <c r="H70" s="12"/>
      <c r="I70" s="12">
        <v>1</v>
      </c>
      <c r="J70" s="47">
        <v>100000000</v>
      </c>
      <c r="K70" s="48">
        <v>44555500</v>
      </c>
      <c r="L70" s="12"/>
      <c r="M70" s="47"/>
      <c r="N70" s="14"/>
      <c r="O70" s="49"/>
      <c r="P70" s="50"/>
      <c r="Q70" s="51"/>
      <c r="R70" s="50"/>
      <c r="S70" s="52"/>
      <c r="T70" s="12">
        <f t="shared" ref="T70" si="53">SUM(L70+N70+P70+R70)</f>
        <v>0</v>
      </c>
      <c r="U70" s="17">
        <f t="shared" ref="U70" si="54">SUM(M70+O70+Q70+S70)</f>
        <v>0</v>
      </c>
      <c r="V70" s="50">
        <f t="shared" ref="V70:V74" si="55">SUM(T70/I70)*100</f>
        <v>0</v>
      </c>
      <c r="W70" s="12">
        <f t="shared" ref="W70:W74" si="56">SUM(U70/K70)*100</f>
        <v>0</v>
      </c>
      <c r="X70" s="50">
        <f t="shared" ref="X70:X74" si="57">SUM(G70+T70)</f>
        <v>0</v>
      </c>
      <c r="Y70" s="51">
        <f t="shared" ref="Y70:Y74" si="58">SUM(H70+U70)</f>
        <v>0</v>
      </c>
      <c r="Z70" s="50" t="e">
        <f t="shared" ref="Z70:Z74" si="59">SUM(X70/E70)*100</f>
        <v>#DIV/0!</v>
      </c>
      <c r="AA70" s="50" t="e">
        <f t="shared" ref="AA70:AA74" si="60">SUM(Y70/F70)*100</f>
        <v>#DIV/0!</v>
      </c>
      <c r="AB70" s="5"/>
    </row>
    <row r="71" spans="1:28" ht="33.75" x14ac:dyDescent="0.2">
      <c r="A71" s="12" t="s">
        <v>58</v>
      </c>
      <c r="B71" s="46" t="s">
        <v>161</v>
      </c>
      <c r="C71" s="46" t="s">
        <v>162</v>
      </c>
      <c r="D71" s="12"/>
      <c r="E71" s="12"/>
      <c r="F71" s="63"/>
      <c r="G71" s="14"/>
      <c r="H71" s="12"/>
      <c r="I71" s="12">
        <v>20</v>
      </c>
      <c r="J71" s="47">
        <v>50000000</v>
      </c>
      <c r="K71" s="48"/>
      <c r="L71" s="12"/>
      <c r="M71" s="47"/>
      <c r="N71" s="14"/>
      <c r="O71" s="49"/>
      <c r="P71" s="50"/>
      <c r="Q71" s="51"/>
      <c r="R71" s="50"/>
      <c r="S71" s="52"/>
      <c r="T71" s="12"/>
      <c r="U71" s="47"/>
      <c r="V71" s="50">
        <f t="shared" si="55"/>
        <v>0</v>
      </c>
      <c r="W71" s="12" t="e">
        <f t="shared" si="56"/>
        <v>#DIV/0!</v>
      </c>
      <c r="X71" s="50">
        <f t="shared" si="57"/>
        <v>0</v>
      </c>
      <c r="Y71" s="51">
        <f t="shared" si="58"/>
        <v>0</v>
      </c>
      <c r="Z71" s="50" t="e">
        <f t="shared" si="59"/>
        <v>#DIV/0!</v>
      </c>
      <c r="AA71" s="50" t="e">
        <f t="shared" si="60"/>
        <v>#DIV/0!</v>
      </c>
      <c r="AB71" s="5"/>
    </row>
    <row r="72" spans="1:28" ht="22.5" x14ac:dyDescent="0.2">
      <c r="A72" s="12" t="s">
        <v>61</v>
      </c>
      <c r="B72" s="46" t="s">
        <v>163</v>
      </c>
      <c r="C72" s="46" t="s">
        <v>164</v>
      </c>
      <c r="D72" s="11"/>
      <c r="E72" s="68"/>
      <c r="F72" s="63"/>
      <c r="G72" s="14"/>
      <c r="H72" s="12"/>
      <c r="I72" s="12">
        <v>12</v>
      </c>
      <c r="J72" s="47">
        <v>75000000</v>
      </c>
      <c r="K72" s="48">
        <v>14000000</v>
      </c>
      <c r="L72" s="12">
        <v>3</v>
      </c>
      <c r="M72" s="47">
        <v>2601000</v>
      </c>
      <c r="N72" s="12">
        <v>3</v>
      </c>
      <c r="O72" s="49">
        <v>5250000</v>
      </c>
      <c r="P72" s="50"/>
      <c r="Q72" s="51"/>
      <c r="R72" s="50"/>
      <c r="S72" s="52"/>
      <c r="T72" s="12">
        <f t="shared" ref="T72:T74" si="61">SUM(L72+N72+P72+R72)</f>
        <v>6</v>
      </c>
      <c r="U72" s="17">
        <f t="shared" ref="U72:U74" si="62">SUM(M72+O72+Q72+S72)</f>
        <v>7851000</v>
      </c>
      <c r="V72" s="50">
        <f t="shared" si="55"/>
        <v>50</v>
      </c>
      <c r="W72" s="67">
        <f t="shared" si="56"/>
        <v>56.078571428571436</v>
      </c>
      <c r="X72" s="50">
        <f t="shared" si="57"/>
        <v>6</v>
      </c>
      <c r="Y72" s="51">
        <f t="shared" si="58"/>
        <v>7851000</v>
      </c>
      <c r="Z72" s="50" t="e">
        <f t="shared" si="59"/>
        <v>#DIV/0!</v>
      </c>
      <c r="AA72" s="50" t="e">
        <f t="shared" si="60"/>
        <v>#DIV/0!</v>
      </c>
      <c r="AB72" s="5"/>
    </row>
    <row r="73" spans="1:28" ht="45" x14ac:dyDescent="0.2">
      <c r="A73" s="12" t="s">
        <v>64</v>
      </c>
      <c r="B73" s="46" t="s">
        <v>165</v>
      </c>
      <c r="C73" s="46" t="s">
        <v>166</v>
      </c>
      <c r="D73" s="11"/>
      <c r="E73" s="68"/>
      <c r="F73" s="63"/>
      <c r="G73" s="14"/>
      <c r="H73" s="12"/>
      <c r="I73" s="12">
        <v>12</v>
      </c>
      <c r="J73" s="47">
        <v>250000000</v>
      </c>
      <c r="K73" s="48">
        <v>60000000</v>
      </c>
      <c r="L73" s="12">
        <v>3</v>
      </c>
      <c r="M73" s="47">
        <v>7690000</v>
      </c>
      <c r="N73" s="12">
        <v>3</v>
      </c>
      <c r="O73" s="49">
        <v>7986000</v>
      </c>
      <c r="P73" s="50"/>
      <c r="Q73" s="51"/>
      <c r="R73" s="50"/>
      <c r="S73" s="52"/>
      <c r="T73" s="12">
        <f t="shared" si="61"/>
        <v>6</v>
      </c>
      <c r="U73" s="17">
        <f t="shared" si="62"/>
        <v>15676000</v>
      </c>
      <c r="V73" s="50">
        <f t="shared" si="55"/>
        <v>50</v>
      </c>
      <c r="W73" s="67">
        <f t="shared" si="56"/>
        <v>26.126666666666665</v>
      </c>
      <c r="X73" s="50">
        <f t="shared" si="57"/>
        <v>6</v>
      </c>
      <c r="Y73" s="51">
        <f t="shared" si="58"/>
        <v>15676000</v>
      </c>
      <c r="Z73" s="50" t="e">
        <f t="shared" si="59"/>
        <v>#DIV/0!</v>
      </c>
      <c r="AA73" s="50" t="e">
        <f t="shared" si="60"/>
        <v>#DIV/0!</v>
      </c>
      <c r="AB73" s="5"/>
    </row>
    <row r="74" spans="1:28" ht="33.75" x14ac:dyDescent="0.2">
      <c r="A74" s="12" t="s">
        <v>66</v>
      </c>
      <c r="B74" s="46" t="s">
        <v>172</v>
      </c>
      <c r="C74" s="46" t="s">
        <v>173</v>
      </c>
      <c r="D74" s="11"/>
      <c r="E74" s="68"/>
      <c r="F74" s="63"/>
      <c r="G74" s="14"/>
      <c r="H74" s="12"/>
      <c r="I74" s="12">
        <v>12</v>
      </c>
      <c r="J74" s="47"/>
      <c r="K74" s="48">
        <v>200000000</v>
      </c>
      <c r="L74" s="12">
        <v>3</v>
      </c>
      <c r="M74" s="47">
        <v>37114000</v>
      </c>
      <c r="N74" s="12">
        <v>3</v>
      </c>
      <c r="O74" s="49">
        <v>10738500</v>
      </c>
      <c r="P74" s="50"/>
      <c r="Q74" s="51"/>
      <c r="R74" s="50"/>
      <c r="S74" s="52"/>
      <c r="T74" s="12">
        <f t="shared" si="61"/>
        <v>6</v>
      </c>
      <c r="U74" s="17">
        <f t="shared" si="62"/>
        <v>47852500</v>
      </c>
      <c r="V74" s="50">
        <f t="shared" si="55"/>
        <v>50</v>
      </c>
      <c r="W74" s="67">
        <f t="shared" si="56"/>
        <v>23.92625</v>
      </c>
      <c r="X74" s="50">
        <f t="shared" si="57"/>
        <v>6</v>
      </c>
      <c r="Y74" s="51">
        <f t="shared" si="58"/>
        <v>47852500</v>
      </c>
      <c r="Z74" s="50" t="e">
        <f t="shared" si="59"/>
        <v>#DIV/0!</v>
      </c>
      <c r="AA74" s="50" t="e">
        <f t="shared" si="60"/>
        <v>#DIV/0!</v>
      </c>
      <c r="AB74" s="5"/>
    </row>
    <row r="75" spans="1:28" x14ac:dyDescent="0.2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53"/>
      <c r="W75" s="53"/>
      <c r="X75" s="54"/>
      <c r="Y75" s="53"/>
      <c r="Z75" s="54"/>
      <c r="AA75" s="54"/>
      <c r="AB75" s="5"/>
    </row>
    <row r="76" spans="1:28" x14ac:dyDescent="0.2">
      <c r="A76" s="55" t="s">
        <v>114</v>
      </c>
      <c r="B76" s="56"/>
      <c r="C76" s="56"/>
      <c r="D76" s="56"/>
      <c r="E76" s="56"/>
      <c r="F76" s="57">
        <f>F12+F17+F33+F43+F47+F63</f>
        <v>6862552900</v>
      </c>
      <c r="G76" s="56"/>
      <c r="H76" s="57">
        <f>H12+H17+H33+H43+H47+H63</f>
        <v>0</v>
      </c>
      <c r="I76" s="56"/>
      <c r="J76" s="57">
        <f>J12+J17+J33+J43+J47+J63</f>
        <v>3606000000</v>
      </c>
      <c r="K76" s="57">
        <f>K12+K17+K33+K43+K47+K63</f>
        <v>1686926364</v>
      </c>
      <c r="L76" s="56"/>
      <c r="M76" s="57">
        <f>M12+M17+M33+M43+M47+M63</f>
        <v>253193359</v>
      </c>
      <c r="N76" s="56"/>
      <c r="O76" s="57">
        <f>O12+O17+O33+O43+O47+O63</f>
        <v>298945732</v>
      </c>
      <c r="P76" s="56"/>
      <c r="Q76" s="56"/>
      <c r="R76" s="56"/>
      <c r="S76" s="56"/>
      <c r="T76" s="56"/>
      <c r="U76" s="58" t="s">
        <v>115</v>
      </c>
      <c r="V76" s="57" t="e">
        <f>(V12+V17+V33+V43+V47+V63)/6</f>
        <v>#DIV/0!</v>
      </c>
      <c r="W76" s="57" t="e">
        <f>(W12+W17+W33+W43+W47+W63)/6</f>
        <v>#DIV/0!</v>
      </c>
      <c r="X76" s="54"/>
      <c r="Y76" s="53"/>
      <c r="Z76" s="54"/>
      <c r="AA76" s="54"/>
      <c r="AB76" s="5"/>
    </row>
    <row r="77" spans="1:28" x14ac:dyDescent="0.2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</row>
    <row r="78" spans="1:28" x14ac:dyDescent="0.2">
      <c r="A78" s="59" t="s">
        <v>116</v>
      </c>
      <c r="B78" s="59"/>
      <c r="C78" s="59"/>
      <c r="D78" s="71" t="s">
        <v>117</v>
      </c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</row>
    <row r="79" spans="1:28" x14ac:dyDescent="0.2">
      <c r="A79" s="71" t="s">
        <v>118</v>
      </c>
      <c r="B79" s="71"/>
      <c r="C79" s="71"/>
      <c r="D79" s="71" t="s">
        <v>119</v>
      </c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</row>
    <row r="80" spans="1:28" x14ac:dyDescent="0.2">
      <c r="A80" s="71" t="s">
        <v>120</v>
      </c>
      <c r="B80" s="71"/>
      <c r="C80" s="71"/>
      <c r="D80" s="71" t="s">
        <v>121</v>
      </c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</row>
    <row r="81" spans="1:28" x14ac:dyDescent="0.2">
      <c r="A81" s="71" t="s">
        <v>122</v>
      </c>
      <c r="B81" s="71"/>
      <c r="C81" s="71"/>
      <c r="D81" s="71" t="s">
        <v>123</v>
      </c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</row>
    <row r="82" spans="1:28" x14ac:dyDescent="0.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</row>
    <row r="83" spans="1:28" x14ac:dyDescent="0.2">
      <c r="M83" s="1" t="s">
        <v>124</v>
      </c>
      <c r="U83" s="69" t="s">
        <v>125</v>
      </c>
      <c r="V83" s="69"/>
      <c r="W83" s="69"/>
      <c r="X83" s="69"/>
      <c r="Y83" s="69"/>
    </row>
    <row r="84" spans="1:28" x14ac:dyDescent="0.2">
      <c r="K84" s="69" t="s">
        <v>174</v>
      </c>
      <c r="L84" s="69"/>
      <c r="M84" s="69"/>
      <c r="N84" s="69"/>
      <c r="O84" s="69"/>
      <c r="P84" s="61"/>
      <c r="Q84" s="61"/>
      <c r="U84" s="69" t="s">
        <v>178</v>
      </c>
      <c r="V84" s="69"/>
      <c r="W84" s="69"/>
      <c r="X84" s="69"/>
      <c r="Y84" s="69"/>
    </row>
    <row r="85" spans="1:28" x14ac:dyDescent="0.2">
      <c r="M85" s="62" t="s">
        <v>126</v>
      </c>
      <c r="U85" s="69" t="s">
        <v>127</v>
      </c>
      <c r="V85" s="69"/>
      <c r="W85" s="69"/>
      <c r="X85" s="69"/>
      <c r="Y85" s="69"/>
    </row>
    <row r="86" spans="1:28" x14ac:dyDescent="0.2">
      <c r="M86" s="62" t="s">
        <v>128</v>
      </c>
      <c r="U86" s="69" t="s">
        <v>2</v>
      </c>
      <c r="V86" s="69"/>
      <c r="W86" s="69"/>
      <c r="X86" s="69"/>
      <c r="Y86" s="69"/>
    </row>
    <row r="87" spans="1:28" x14ac:dyDescent="0.2">
      <c r="M87" s="62" t="s">
        <v>2</v>
      </c>
    </row>
    <row r="88" spans="1:28" x14ac:dyDescent="0.2">
      <c r="M88" s="62"/>
    </row>
    <row r="90" spans="1:28" ht="16.5" customHeight="1" x14ac:dyDescent="0.2"/>
    <row r="91" spans="1:28" ht="15" customHeight="1" x14ac:dyDescent="0.2">
      <c r="K91" s="70" t="s">
        <v>129</v>
      </c>
      <c r="L91" s="70"/>
      <c r="M91" s="70"/>
      <c r="N91" s="70"/>
      <c r="O91" s="70"/>
      <c r="U91" s="70" t="s">
        <v>130</v>
      </c>
      <c r="V91" s="70"/>
      <c r="W91" s="70"/>
      <c r="X91" s="70"/>
      <c r="Y91" s="70"/>
    </row>
    <row r="92" spans="1:28" x14ac:dyDescent="0.2">
      <c r="M92" s="62" t="s">
        <v>131</v>
      </c>
      <c r="U92" s="69" t="s">
        <v>132</v>
      </c>
      <c r="V92" s="69"/>
      <c r="W92" s="69"/>
      <c r="X92" s="69"/>
      <c r="Y92" s="69"/>
    </row>
    <row r="93" spans="1:28" x14ac:dyDescent="0.2">
      <c r="M93" s="62" t="s">
        <v>133</v>
      </c>
      <c r="U93" s="69" t="s">
        <v>134</v>
      </c>
      <c r="V93" s="69"/>
      <c r="W93" s="69"/>
      <c r="X93" s="69"/>
      <c r="Y93" s="69"/>
    </row>
  </sheetData>
  <mergeCells count="54">
    <mergeCell ref="T8:U8"/>
    <mergeCell ref="V8:W8"/>
    <mergeCell ref="X8:Y8"/>
    <mergeCell ref="Z8:AA8"/>
    <mergeCell ref="A1:AB1"/>
    <mergeCell ref="A2:AB2"/>
    <mergeCell ref="A3:AB3"/>
    <mergeCell ref="A4:AB4"/>
    <mergeCell ref="A8:A10"/>
    <mergeCell ref="D8:D9"/>
    <mergeCell ref="E8:F8"/>
    <mergeCell ref="G8:H8"/>
    <mergeCell ref="I8:K9"/>
    <mergeCell ref="L8:S8"/>
    <mergeCell ref="AB8:AB10"/>
    <mergeCell ref="E9:F9"/>
    <mergeCell ref="A42:U42"/>
    <mergeCell ref="R9:S9"/>
    <mergeCell ref="T9:U9"/>
    <mergeCell ref="V9:W9"/>
    <mergeCell ref="X9:Y9"/>
    <mergeCell ref="A15:U15"/>
    <mergeCell ref="V15:AB15"/>
    <mergeCell ref="A31:U31"/>
    <mergeCell ref="A32:U32"/>
    <mergeCell ref="A41:U41"/>
    <mergeCell ref="Z9:AA9"/>
    <mergeCell ref="A14:U14"/>
    <mergeCell ref="G9:H9"/>
    <mergeCell ref="L9:M9"/>
    <mergeCell ref="N9:O9"/>
    <mergeCell ref="P9:Q9"/>
    <mergeCell ref="A81:C81"/>
    <mergeCell ref="D81:AB81"/>
    <mergeCell ref="A45:U45"/>
    <mergeCell ref="A46:U46"/>
    <mergeCell ref="A61:U61"/>
    <mergeCell ref="A62:U62"/>
    <mergeCell ref="A75:U75"/>
    <mergeCell ref="A77:AB77"/>
    <mergeCell ref="D78:AB78"/>
    <mergeCell ref="A79:C79"/>
    <mergeCell ref="D79:AB79"/>
    <mergeCell ref="A80:C80"/>
    <mergeCell ref="D80:AB80"/>
    <mergeCell ref="U92:Y92"/>
    <mergeCell ref="U93:Y93"/>
    <mergeCell ref="U83:Y83"/>
    <mergeCell ref="K84:O84"/>
    <mergeCell ref="U84:Y84"/>
    <mergeCell ref="U85:Y85"/>
    <mergeCell ref="U86:Y86"/>
    <mergeCell ref="K91:O91"/>
    <mergeCell ref="U91:Y91"/>
  </mergeCells>
  <pageMargins left="0.98425196850393704" right="0" top="0.74803149606299213" bottom="0.74803149606299213" header="0.31496062992125984" footer="0.31496062992125984"/>
  <pageSetup paperSize="5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HP</cp:lastModifiedBy>
  <cp:lastPrinted>2018-04-03T05:58:01Z</cp:lastPrinted>
  <dcterms:created xsi:type="dcterms:W3CDTF">2017-10-03T08:21:29Z</dcterms:created>
  <dcterms:modified xsi:type="dcterms:W3CDTF">2018-06-28T03:20:27Z</dcterms:modified>
</cp:coreProperties>
</file>